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65" windowWidth="19155" windowHeight="6780" tabRatio="845"/>
  </bookViews>
  <sheets>
    <sheet name="starting notes" sheetId="1" r:id="rId1"/>
    <sheet name="Information Gathering" sheetId="2" r:id="rId2"/>
    <sheet name="Spike" sheetId="3" r:id="rId3"/>
    <sheet name="Budget" sheetId="9" r:id="rId4"/>
    <sheet name="Blue Sheet" sheetId="4" r:id="rId5"/>
    <sheet name="Staff" sheetId="10" r:id="rId6"/>
    <sheet name="Mile Stones" sheetId="8" r:id="rId7"/>
    <sheet name="Post Event Notes" sheetId="12" r:id="rId8"/>
    <sheet name="Vendors" sheetId="5" r:id="rId9"/>
    <sheet name="Sites" sheetId="6" r:id="rId10"/>
    <sheet name="Shed Inventory" sheetId="7" r:id="rId11"/>
    <sheet name="Formula" sheetId="11" state="hidden" r:id="rId12"/>
  </sheets>
  <definedNames>
    <definedName name="group">Formula!$A$6:$A$9</definedName>
    <definedName name="Insurance_cost">Formula!$A$11:$A$13</definedName>
    <definedName name="yes_no">Formula!$A$1:$A$3</definedName>
  </definedNames>
  <calcPr calcId="145621"/>
</workbook>
</file>

<file path=xl/calcChain.xml><?xml version="1.0" encoding="utf-8"?>
<calcChain xmlns="http://schemas.openxmlformats.org/spreadsheetml/2006/main">
  <c r="D131" i="2" l="1"/>
  <c r="G52" i="9"/>
  <c r="M2" i="8" l="1"/>
  <c r="C2" i="8" s="1"/>
  <c r="M1" i="8"/>
  <c r="E2" i="8" s="1"/>
  <c r="C21" i="8" l="1"/>
  <c r="E21" i="8" s="1"/>
  <c r="C22" i="8"/>
  <c r="C23" i="8"/>
  <c r="E23" i="8" s="1"/>
  <c r="C24" i="8"/>
  <c r="E24" i="8" s="1"/>
  <c r="E22" i="8"/>
  <c r="C20" i="8"/>
  <c r="E20" i="8" s="1"/>
  <c r="C4" i="8"/>
  <c r="E4" i="8" s="1"/>
  <c r="C8" i="8"/>
  <c r="E8" i="8" s="1"/>
  <c r="C12" i="8"/>
  <c r="E12" i="8" s="1"/>
  <c r="C16" i="8"/>
  <c r="E16" i="8" s="1"/>
  <c r="C6" i="8"/>
  <c r="E6" i="8" s="1"/>
  <c r="C10" i="8"/>
  <c r="E10" i="8" s="1"/>
  <c r="C14" i="8"/>
  <c r="E14" i="8" s="1"/>
  <c r="C18" i="8"/>
  <c r="E18" i="8" s="1"/>
  <c r="C5" i="8"/>
  <c r="E5" i="8" s="1"/>
  <c r="C9" i="8"/>
  <c r="E9" i="8" s="1"/>
  <c r="C13" i="8"/>
  <c r="E13" i="8" s="1"/>
  <c r="C17" i="8"/>
  <c r="E17" i="8" s="1"/>
  <c r="C3" i="8"/>
  <c r="E3" i="8" s="1"/>
  <c r="C7" i="8"/>
  <c r="E7" i="8" s="1"/>
  <c r="C11" i="8"/>
  <c r="E11" i="8" s="1"/>
  <c r="C15" i="8"/>
  <c r="E15" i="8" s="1"/>
  <c r="C19" i="8"/>
  <c r="E19" i="8" s="1"/>
  <c r="C17" i="12" l="1"/>
  <c r="C13" i="12"/>
  <c r="C20" i="12" s="1"/>
  <c r="C12" i="12"/>
  <c r="C11" i="12"/>
  <c r="B61" i="9"/>
  <c r="O61" i="9"/>
  <c r="D133" i="2"/>
  <c r="O60" i="9"/>
  <c r="B60" i="9" s="1"/>
  <c r="C51" i="9"/>
  <c r="E45" i="9"/>
  <c r="E44" i="9"/>
  <c r="E43" i="9"/>
  <c r="E42" i="9"/>
  <c r="E41" i="9"/>
  <c r="E40" i="9"/>
  <c r="E39" i="9"/>
  <c r="E38" i="9"/>
  <c r="E36" i="9"/>
  <c r="E35" i="9"/>
  <c r="E33" i="9"/>
  <c r="E34" i="9"/>
  <c r="C45" i="9"/>
  <c r="C44" i="9"/>
  <c r="C43" i="9"/>
  <c r="C42" i="9"/>
  <c r="C41" i="9"/>
  <c r="C40" i="9"/>
  <c r="C39" i="9"/>
  <c r="C38" i="9"/>
  <c r="C35" i="9"/>
  <c r="C34" i="9"/>
  <c r="C33" i="9"/>
  <c r="F22" i="9"/>
  <c r="D22" i="9"/>
  <c r="F20" i="9"/>
  <c r="D20" i="9"/>
  <c r="E11" i="9"/>
  <c r="E10" i="9"/>
  <c r="E9" i="9"/>
  <c r="E8" i="9"/>
  <c r="C10" i="12" s="1"/>
  <c r="C11" i="9"/>
  <c r="C10" i="9"/>
  <c r="C9" i="9"/>
  <c r="C9" i="12" s="1"/>
  <c r="C8" i="9"/>
  <c r="C8" i="12" s="1"/>
  <c r="B23" i="9"/>
  <c r="B21" i="9"/>
  <c r="B11" i="9"/>
  <c r="B9" i="9"/>
  <c r="D152" i="2"/>
  <c r="D140" i="2"/>
  <c r="D130" i="2"/>
  <c r="C36" i="9" s="1"/>
  <c r="F153" i="2"/>
  <c r="E152" i="2"/>
  <c r="F151" i="2"/>
  <c r="C152" i="2"/>
  <c r="B6" i="3"/>
  <c r="O10" i="9" l="1"/>
  <c r="C19" i="12"/>
  <c r="E21" i="10"/>
  <c r="D21" i="10"/>
  <c r="C21" i="10"/>
  <c r="B21" i="10"/>
  <c r="E20" i="10"/>
  <c r="D20" i="10"/>
  <c r="C20" i="10"/>
  <c r="B20" i="10"/>
  <c r="E19" i="10"/>
  <c r="D19" i="10"/>
  <c r="C19" i="10"/>
  <c r="B19" i="10"/>
  <c r="E18" i="10"/>
  <c r="D18" i="10"/>
  <c r="C18" i="10"/>
  <c r="B18" i="10"/>
  <c r="E17" i="10"/>
  <c r="D17" i="10"/>
  <c r="C17" i="10"/>
  <c r="B17" i="10"/>
  <c r="E16" i="10"/>
  <c r="D16" i="10"/>
  <c r="C16" i="10"/>
  <c r="E15" i="10"/>
  <c r="D15" i="10"/>
  <c r="C15" i="10"/>
  <c r="B16" i="10"/>
  <c r="E9" i="10"/>
  <c r="D9" i="10"/>
  <c r="C9" i="10"/>
  <c r="B9" i="10"/>
  <c r="B15" i="10"/>
  <c r="E14" i="10"/>
  <c r="D14" i="10"/>
  <c r="C14" i="10"/>
  <c r="B14" i="10"/>
  <c r="E13" i="10"/>
  <c r="D13" i="10"/>
  <c r="C13" i="10"/>
  <c r="B13" i="10"/>
  <c r="E12" i="10"/>
  <c r="D12" i="10"/>
  <c r="C12" i="10"/>
  <c r="B12" i="10"/>
  <c r="E11" i="10"/>
  <c r="D11" i="10"/>
  <c r="C11" i="10"/>
  <c r="B11" i="10"/>
  <c r="E10" i="10"/>
  <c r="D10" i="10"/>
  <c r="C10" i="10"/>
  <c r="B10" i="10"/>
  <c r="E6" i="10" l="1"/>
  <c r="D6" i="10"/>
  <c r="C6" i="10"/>
  <c r="B6" i="10"/>
  <c r="E3" i="10"/>
  <c r="D3" i="10"/>
  <c r="C3" i="10"/>
  <c r="B3" i="10"/>
  <c r="E2" i="10"/>
  <c r="D2" i="10"/>
  <c r="C2" i="10"/>
  <c r="B2" i="10"/>
  <c r="E17" i="4"/>
  <c r="E15" i="4"/>
  <c r="D17" i="4"/>
  <c r="C17" i="4"/>
  <c r="D15" i="4"/>
  <c r="D16" i="4" s="1"/>
  <c r="C15" i="4"/>
  <c r="C16" i="4" s="1"/>
  <c r="F4" i="9"/>
  <c r="F3" i="9"/>
  <c r="B62" i="9" s="1"/>
  <c r="F2" i="9"/>
  <c r="B3" i="9"/>
  <c r="B2" i="9"/>
  <c r="A57" i="9" s="1"/>
  <c r="B60" i="4"/>
  <c r="B58" i="4"/>
  <c r="B56" i="4"/>
  <c r="B54" i="4"/>
  <c r="B52" i="4"/>
  <c r="B29" i="4"/>
  <c r="B27" i="4"/>
  <c r="B25" i="4"/>
  <c r="B13" i="4"/>
  <c r="B23" i="4"/>
  <c r="D54" i="9"/>
  <c r="H48" i="9"/>
  <c r="F48" i="9"/>
  <c r="A28" i="9"/>
  <c r="G27" i="9"/>
  <c r="E27" i="9"/>
  <c r="C27" i="9"/>
  <c r="H27" i="9" s="1"/>
  <c r="A27" i="9"/>
  <c r="G26" i="9"/>
  <c r="E26" i="9"/>
  <c r="H26" i="9" s="1"/>
  <c r="C26" i="9"/>
  <c r="A26" i="9"/>
  <c r="H25" i="9"/>
  <c r="G25" i="9"/>
  <c r="E25" i="9"/>
  <c r="C25" i="9"/>
  <c r="A25" i="9"/>
  <c r="G24" i="9"/>
  <c r="E24" i="9"/>
  <c r="C24" i="9"/>
  <c r="H24" i="9" s="1"/>
  <c r="A24" i="9"/>
  <c r="G23" i="9"/>
  <c r="E23" i="9"/>
  <c r="C23" i="9"/>
  <c r="A23" i="9"/>
  <c r="G22" i="9"/>
  <c r="F10" i="9" s="1"/>
  <c r="H10" i="9" s="1"/>
  <c r="F8" i="9" s="1"/>
  <c r="E22" i="9"/>
  <c r="C22" i="9"/>
  <c r="H22" i="9" s="1"/>
  <c r="A22" i="9"/>
  <c r="G21" i="9"/>
  <c r="E21" i="9"/>
  <c r="C21" i="9"/>
  <c r="H21" i="9" s="1"/>
  <c r="A21" i="9"/>
  <c r="G20" i="9"/>
  <c r="H47" i="9" s="1"/>
  <c r="H49" i="9" s="1"/>
  <c r="E20" i="9"/>
  <c r="C20" i="9"/>
  <c r="A20" i="9"/>
  <c r="H15" i="9"/>
  <c r="G15" i="9"/>
  <c r="H14" i="9"/>
  <c r="G14" i="9"/>
  <c r="H13" i="9"/>
  <c r="G13" i="9"/>
  <c r="H12" i="9"/>
  <c r="G12" i="9"/>
  <c r="H11" i="9"/>
  <c r="G11" i="9"/>
  <c r="H9" i="9"/>
  <c r="G9" i="9"/>
  <c r="G10" i="9" l="1"/>
  <c r="H20" i="9"/>
  <c r="H23" i="9"/>
  <c r="H29" i="9" l="1"/>
  <c r="H50" i="9" s="1"/>
  <c r="H55" i="9" s="1"/>
  <c r="H56" i="9" l="1"/>
  <c r="H54" i="9"/>
  <c r="H57" i="9" l="1"/>
  <c r="B49" i="4"/>
  <c r="B20" i="3"/>
  <c r="B16" i="3"/>
  <c r="B57" i="3"/>
  <c r="B56" i="3"/>
  <c r="B55" i="3"/>
  <c r="B52" i="3"/>
  <c r="B51" i="3"/>
  <c r="B50" i="3"/>
  <c r="B47" i="3"/>
  <c r="B46" i="3"/>
  <c r="B45" i="3"/>
  <c r="B44" i="3"/>
  <c r="B43" i="3"/>
  <c r="B42" i="3"/>
  <c r="B41" i="3"/>
  <c r="B40" i="3"/>
  <c r="B39" i="3"/>
  <c r="B38" i="3"/>
  <c r="B37" i="3"/>
  <c r="B33" i="3"/>
  <c r="B32" i="3"/>
  <c r="B31" i="3"/>
  <c r="B34" i="3"/>
  <c r="B30" i="3"/>
  <c r="B29" i="3"/>
  <c r="B28" i="3"/>
  <c r="B27" i="3"/>
  <c r="B26" i="3"/>
  <c r="B25" i="3"/>
  <c r="B24" i="3"/>
  <c r="B13" i="3"/>
  <c r="B12" i="3"/>
  <c r="B11" i="3"/>
  <c r="B10" i="3"/>
  <c r="B9" i="3"/>
  <c r="B8" i="3"/>
  <c r="B7" i="3"/>
  <c r="B5" i="3"/>
  <c r="B4" i="3"/>
  <c r="B3" i="3"/>
  <c r="B47" i="4"/>
  <c r="B46" i="4"/>
  <c r="G45" i="4"/>
  <c r="E45" i="4"/>
  <c r="B45" i="4"/>
  <c r="B44" i="4"/>
  <c r="B43" i="4"/>
  <c r="B42" i="4"/>
  <c r="G36" i="4"/>
  <c r="E36" i="4"/>
  <c r="B38" i="4"/>
  <c r="B37" i="4"/>
  <c r="B36" i="4"/>
  <c r="B35" i="4"/>
  <c r="B34" i="4"/>
  <c r="B33" i="4"/>
  <c r="B8" i="4"/>
  <c r="B6" i="4"/>
  <c r="B4" i="4"/>
  <c r="B2" i="4"/>
  <c r="H8" i="9" l="1"/>
  <c r="H17" i="9" s="1"/>
  <c r="G8" i="9"/>
  <c r="F47" i="9" s="1"/>
  <c r="F49" i="9" s="1"/>
  <c r="F50" i="9" l="1"/>
  <c r="F56" i="9" l="1"/>
  <c r="F54" i="9"/>
  <c r="F55" i="9"/>
  <c r="F57" i="9" l="1"/>
</calcChain>
</file>

<file path=xl/sharedStrings.xml><?xml version="1.0" encoding="utf-8"?>
<sst xmlns="http://schemas.openxmlformats.org/spreadsheetml/2006/main" count="592" uniqueCount="400">
  <si>
    <t>Fauquier County Fairgrounds</t>
  </si>
  <si>
    <t>Carole Rodgers</t>
  </si>
  <si>
    <t>donandcarolerodgers@hotmail.com</t>
  </si>
  <si>
    <t>540-788-3156</t>
  </si>
  <si>
    <t>Autocrat</t>
  </si>
  <si>
    <t>Feast Cordinator</t>
  </si>
  <si>
    <t>Troll</t>
  </si>
  <si>
    <t>A&amp;S</t>
  </si>
  <si>
    <t>Chatelaine</t>
  </si>
  <si>
    <t>MIC</t>
  </si>
  <si>
    <t>Heavy Marshall</t>
  </si>
  <si>
    <t>Rapier Marshall</t>
  </si>
  <si>
    <t>Equestrian</t>
  </si>
  <si>
    <t>Royal Liasison</t>
  </si>
  <si>
    <t>Water Bearer</t>
  </si>
  <si>
    <t>Jenine Webb</t>
  </si>
  <si>
    <t>Need moneys?</t>
  </si>
  <si>
    <t>SCA name</t>
  </si>
  <si>
    <t>email</t>
  </si>
  <si>
    <t>Legal name</t>
  </si>
  <si>
    <t>feast setup</t>
  </si>
  <si>
    <t>Archery</t>
  </si>
  <si>
    <t>Live Weapons</t>
  </si>
  <si>
    <t>Tear down and clean up</t>
  </si>
  <si>
    <t>6209 Old Auburn Road</t>
  </si>
  <si>
    <t>(540) 347-2274</t>
  </si>
  <si>
    <t>Butler &amp; Eicher Septic</t>
  </si>
  <si>
    <t>http://www.butlerandeicherseptic.com/</t>
  </si>
  <si>
    <t>Event Name:</t>
  </si>
  <si>
    <t>Autocrat:</t>
  </si>
  <si>
    <t>Co-Autocrat:</t>
  </si>
  <si>
    <t>Date:</t>
  </si>
  <si>
    <t>Site Address:</t>
  </si>
  <si>
    <t>Site Contract:</t>
  </si>
  <si>
    <t>Email Address:</t>
  </si>
  <si>
    <t>Alt Phone #:</t>
  </si>
  <si>
    <t>Phone Number:</t>
  </si>
  <si>
    <t>Is this a kingdom level event?</t>
  </si>
  <si>
    <t>need to add in fields for kingdom officers needed.</t>
  </si>
  <si>
    <t>Activities to be done at event:</t>
  </si>
  <si>
    <t>heavying fighting:</t>
  </si>
  <si>
    <t>Rapier fighting</t>
  </si>
  <si>
    <t>Thrown Weapons</t>
  </si>
  <si>
    <t>Youth Combat</t>
  </si>
  <si>
    <t>Lunch</t>
  </si>
  <si>
    <t>Feast</t>
  </si>
  <si>
    <t>Court</t>
  </si>
  <si>
    <t>Royal Progress?</t>
  </si>
  <si>
    <t>Fund Raiser</t>
  </si>
  <si>
    <t>Fund Raiser Lunch?</t>
  </si>
  <si>
    <t>yes/no</t>
  </si>
  <si>
    <t>High table excluded:</t>
  </si>
  <si>
    <t>Barony?</t>
  </si>
  <si>
    <t>Royal?</t>
  </si>
  <si>
    <t>Theme for event:</t>
  </si>
  <si>
    <t>event name:</t>
  </si>
  <si>
    <t xml:space="preserve">event date </t>
  </si>
  <si>
    <t>submitters email</t>
  </si>
  <si>
    <t>hosting group</t>
  </si>
  <si>
    <t>update to existing flyer</t>
  </si>
  <si>
    <t xml:space="preserve">event discription </t>
  </si>
  <si>
    <t>Event Cost:</t>
  </si>
  <si>
    <t>adult, member:</t>
  </si>
  <si>
    <t>day trip</t>
  </si>
  <si>
    <t>feast</t>
  </si>
  <si>
    <t>camping</t>
  </si>
  <si>
    <t>adult, non-member</t>
  </si>
  <si>
    <t>youth ages ?</t>
  </si>
  <si>
    <t>child  0-?</t>
  </si>
  <si>
    <t>Make Checks Payable to:</t>
  </si>
  <si>
    <t>Cost Notes:</t>
  </si>
  <si>
    <t xml:space="preserve">Site: </t>
  </si>
  <si>
    <t>Site Restrictions:</t>
  </si>
  <si>
    <t>Directions:</t>
  </si>
  <si>
    <t>autocrat and reservationist informaiton</t>
  </si>
  <si>
    <t>sca name</t>
  </si>
  <si>
    <t>legal name</t>
  </si>
  <si>
    <t>address</t>
  </si>
  <si>
    <t>city</t>
  </si>
  <si>
    <t>phone #</t>
  </si>
  <si>
    <t>Autocrat email:</t>
  </si>
  <si>
    <t>CO email:</t>
  </si>
  <si>
    <t>Insurance needed?</t>
  </si>
  <si>
    <t>site</t>
  </si>
  <si>
    <t>special requirements</t>
  </si>
  <si>
    <t>equstrian</t>
  </si>
  <si>
    <t xml:space="preserve">check here if reservations are to be sent to the autocrat </t>
  </si>
  <si>
    <t>SCA Name:</t>
  </si>
  <si>
    <t>Legal name:</t>
  </si>
  <si>
    <t>state</t>
  </si>
  <si>
    <t xml:space="preserve">zip </t>
  </si>
  <si>
    <t>event website</t>
  </si>
  <si>
    <t>Marshal Activities:</t>
  </si>
  <si>
    <t>Arts and Sciences:</t>
  </si>
  <si>
    <t>Feast Informaiton:</t>
  </si>
  <si>
    <t>Merchanting Informaiton:</t>
  </si>
  <si>
    <t>Other Informaiton:</t>
  </si>
  <si>
    <t>By checking this box, I affirm that I have obtained permission from each person listed in this annoucement to publishtheir personal information electronically.</t>
  </si>
  <si>
    <t>Hosting Group:</t>
  </si>
  <si>
    <t>Stierbach</t>
  </si>
  <si>
    <t>SCA INC, Barony of Stierbach</t>
  </si>
  <si>
    <t>pull down box?  Add kingdom also?</t>
  </si>
  <si>
    <t>Autocrat address</t>
  </si>
  <si>
    <t xml:space="preserve">city </t>
  </si>
  <si>
    <t>zip</t>
  </si>
  <si>
    <t>phone</t>
  </si>
  <si>
    <t>Warrenton</t>
  </si>
  <si>
    <t>VA</t>
  </si>
  <si>
    <t>Reservationist:</t>
  </si>
  <si>
    <t>Manassas</t>
  </si>
  <si>
    <t xml:space="preserve">Notes for how to spike can be found here;  </t>
  </si>
  <si>
    <t>http://spike.atlantia.sca.org/doc/help.php</t>
  </si>
  <si>
    <t>combat archery</t>
  </si>
  <si>
    <t>hounds</t>
  </si>
  <si>
    <t>Name of Event:</t>
  </si>
  <si>
    <t>Event Start date:</t>
  </si>
  <si>
    <t>Event End date:</t>
  </si>
  <si>
    <t>Site Opens:</t>
  </si>
  <si>
    <t>Site Closes:</t>
  </si>
  <si>
    <t>Site Name:</t>
  </si>
  <si>
    <t>City</t>
  </si>
  <si>
    <t>State</t>
  </si>
  <si>
    <t>Zip</t>
  </si>
  <si>
    <t>Conflict status desired:</t>
  </si>
  <si>
    <t>Alcohol Permitted:</t>
  </si>
  <si>
    <t xml:space="preserve">Web Site: </t>
  </si>
  <si>
    <t>AutoCrat Info:</t>
  </si>
  <si>
    <t>Modern Name:</t>
  </si>
  <si>
    <t>Address:</t>
  </si>
  <si>
    <t>City:</t>
  </si>
  <si>
    <t>State:</t>
  </si>
  <si>
    <t>ZIP:</t>
  </si>
  <si>
    <t>Phone:</t>
  </si>
  <si>
    <t>Alt Phone</t>
  </si>
  <si>
    <t>Membership Number:</t>
  </si>
  <si>
    <t>Membership Expires:</t>
  </si>
  <si>
    <t>Seneschal Info:</t>
  </si>
  <si>
    <t>Event Marshal in Charge</t>
  </si>
  <si>
    <t>Email:</t>
  </si>
  <si>
    <t>Event Minister of the List:</t>
  </si>
  <si>
    <t>Date Start:</t>
  </si>
  <si>
    <t>Date Ends:</t>
  </si>
  <si>
    <t>time:</t>
  </si>
  <si>
    <t xml:space="preserve">time: </t>
  </si>
  <si>
    <t>If yes, where on site and where not.</t>
  </si>
  <si>
    <t>Do we need to get an ABC permit?</t>
  </si>
  <si>
    <t>Seneshal:</t>
  </si>
  <si>
    <t>Membership #</t>
  </si>
  <si>
    <t>Membership expires:</t>
  </si>
  <si>
    <t>alt phone</t>
  </si>
  <si>
    <t>Joshua Badgley</t>
  </si>
  <si>
    <t>seneschal@stierbach.org</t>
  </si>
  <si>
    <t>123 test</t>
  </si>
  <si>
    <t>small town</t>
  </si>
  <si>
    <t>703-585-5650</t>
  </si>
  <si>
    <t>123-456-7890</t>
  </si>
  <si>
    <t>4/31/16</t>
  </si>
  <si>
    <t>Event Marshal in Charge:</t>
  </si>
  <si>
    <t>Event MOL in Charge:</t>
  </si>
  <si>
    <t>NOTE:   If you have to change spike info this will</t>
  </si>
  <si>
    <t xml:space="preserve">cause the event to be pulled from the </t>
  </si>
  <si>
    <t xml:space="preserve">calander for up to 48hours.  Check back </t>
  </si>
  <si>
    <t xml:space="preserve">make sure it is added back as quickly as </t>
  </si>
  <si>
    <t>possiable or risk another event spiking.</t>
  </si>
  <si>
    <t>Obviously don't do this more than needed.</t>
  </si>
  <si>
    <t xml:space="preserve">Note:  </t>
  </si>
  <si>
    <t xml:space="preserve">Changing info on the blue pages can be delayed.  </t>
  </si>
  <si>
    <t xml:space="preserve">check back frequently and email web person if needed </t>
  </si>
  <si>
    <t>till the information is updated.</t>
  </si>
  <si>
    <t xml:space="preserve">Website: </t>
  </si>
  <si>
    <t>Most of the above info is needed for Spiking an event.  See the spike tab to make sure all the fields are populated.</t>
  </si>
  <si>
    <t>The above information is needed for the Blue Pages/Event flyer.  Check the Blue Sheet tab to make sure it is fully populated.</t>
  </si>
  <si>
    <t>EVENT BUDGET</t>
  </si>
  <si>
    <t>GROUP:</t>
  </si>
  <si>
    <t>EVENT DATE:</t>
  </si>
  <si>
    <t>EVENT:</t>
  </si>
  <si>
    <t>AUTOCRAT(s):</t>
  </si>
  <si>
    <t>Estimate and enter the clear cells:</t>
  </si>
  <si>
    <t>(A)</t>
  </si>
  <si>
    <t>(B)</t>
  </si>
  <si>
    <t>( C )</t>
  </si>
  <si>
    <t>(D)</t>
  </si>
  <si>
    <t>(B+D)</t>
  </si>
  <si>
    <t>(A x B) + (C x D)</t>
  </si>
  <si>
    <t>BREAK-EVEN ATTENDANCE</t>
  </si>
  <si>
    <t>Fees at Reservation</t>
  </si>
  <si>
    <t># people to Reserve (minimum)</t>
  </si>
  <si>
    <t>Fees at Gate</t>
  </si>
  <si>
    <t># people to pay at Gate (minimum)</t>
  </si>
  <si>
    <t>Total Minimum Attendance estimated</t>
  </si>
  <si>
    <t>Income</t>
  </si>
  <si>
    <t>1. Site-Full-priced Adult</t>
  </si>
  <si>
    <t>2. Site-Child - Ages:</t>
  </si>
  <si>
    <t>3. Feast-Adult</t>
  </si>
  <si>
    <t>4. Feast-Child - Ages:</t>
  </si>
  <si>
    <t>5. Camping Fee-Adult</t>
  </si>
  <si>
    <t>6. Camping Fee-Child</t>
  </si>
  <si>
    <t>7. Other fee [fill in]</t>
  </si>
  <si>
    <t>8. Other fee [fill in]</t>
  </si>
  <si>
    <t>9. Gate donations (not entrance fees - "keep the change")</t>
  </si>
  <si>
    <t>Estimating Non-Member surcharge is not required for budgeting purposes</t>
  </si>
  <si>
    <t>BREAK-EVEN INCOME</t>
  </si>
  <si>
    <t>EXPECTED ATTENDANCE</t>
  </si>
  <si>
    <t># people expected to Reserve</t>
  </si>
  <si>
    <t># people expected to pay at Gate</t>
  </si>
  <si>
    <t>Total Attendance estimated</t>
  </si>
  <si>
    <t>EXPECTED INCOME</t>
  </si>
  <si>
    <t>Who will attend Free? (children's ages? What Guests, as per group and kingdom policy?)</t>
  </si>
  <si>
    <t>Stierbach Baronage, Royals and Heirs, children 5 and under, Family cap of $32.</t>
  </si>
  <si>
    <t>BUDGET EXPENSES</t>
  </si>
  <si>
    <t>FIXED costs</t>
  </si>
  <si>
    <t>Based on: (enter notes as appropriate)</t>
  </si>
  <si>
    <t>Advertising</t>
  </si>
  <si>
    <t>Equipment Rental and Maintenance</t>
  </si>
  <si>
    <t>porta johns and supplies</t>
  </si>
  <si>
    <t xml:space="preserve">Fees and Honoraria      </t>
  </si>
  <si>
    <t>Food (cost of Feast supplies)</t>
  </si>
  <si>
    <t>90</t>
  </si>
  <si>
    <t>Max # for Feast</t>
  </si>
  <si>
    <t>General supplies</t>
  </si>
  <si>
    <t>site tokens, prices, archery supplies, unexpected costs, cake</t>
  </si>
  <si>
    <t>Insurance (Non-SCA)</t>
  </si>
  <si>
    <t>Occupancy and Site Charges (fixed)</t>
  </si>
  <si>
    <t>Postage, Shipping, PO Box rental</t>
  </si>
  <si>
    <t>Printing and Publications</t>
  </si>
  <si>
    <t>Telephone</t>
  </si>
  <si>
    <t>Travel (Gas, Tolls, Airfare)</t>
  </si>
  <si>
    <t>Insurance (SCA)</t>
  </si>
  <si>
    <t>SCA site and equestrian</t>
  </si>
  <si>
    <t>Variable costs based on attendance</t>
  </si>
  <si>
    <t>Break Even</t>
  </si>
  <si>
    <t>Expected</t>
  </si>
  <si>
    <t>Occupancy-per adult</t>
  </si>
  <si>
    <t>Occupancy-per child</t>
  </si>
  <si>
    <t>TOTAL EXPENSES:</t>
  </si>
  <si>
    <t>PROFIT:</t>
  </si>
  <si>
    <t>Troll Advance</t>
  </si>
  <si>
    <t>TRANSFERS: (to another Branch or to Kingdom)</t>
  </si>
  <si>
    <t>Kingdom event?</t>
  </si>
  <si>
    <t>Group</t>
  </si>
  <si>
    <t>% of profit</t>
  </si>
  <si>
    <t>Break Even Profit Split</t>
  </si>
  <si>
    <t>Expected Profit Split</t>
  </si>
  <si>
    <t>Kingdom of Atlantia</t>
  </si>
  <si>
    <t>Financial Committee Approval</t>
  </si>
  <si>
    <t>Print Name</t>
  </si>
  <si>
    <t>Sign</t>
  </si>
  <si>
    <t>Date</t>
  </si>
  <si>
    <t>Seneschal</t>
  </si>
  <si>
    <t>Exchequer</t>
  </si>
  <si>
    <t>You will need to fill out most of lines 4 through 61 to be able to Spike the event.  Spiking the event should be done and soon as possiable.</t>
  </si>
  <si>
    <t>Line 64 through 82 are needed for information for the blue pages.  You will also need Budget information for pricing and that will require most of your staff.</t>
  </si>
  <si>
    <t>Staff:</t>
  </si>
  <si>
    <t xml:space="preserve">Site Setup </t>
  </si>
  <si>
    <t>For</t>
  </si>
  <si>
    <t>vendor</t>
  </si>
  <si>
    <t>webpage</t>
  </si>
  <si>
    <t>10607 James Madison Highway, Bealeton, VA 22712</t>
  </si>
  <si>
    <t xml:space="preserve">Site Cost: </t>
  </si>
  <si>
    <t>Down payment</t>
  </si>
  <si>
    <t>User ID</t>
  </si>
  <si>
    <t>Password</t>
  </si>
  <si>
    <t>Fund Raisor Lunch?</t>
  </si>
  <si>
    <t>Position</t>
  </si>
  <si>
    <t>SCA Name</t>
  </si>
  <si>
    <t>Legal</t>
  </si>
  <si>
    <t>co-autocrat</t>
  </si>
  <si>
    <t>Heavy Marshal</t>
  </si>
  <si>
    <t>Rapier</t>
  </si>
  <si>
    <t>Baron</t>
  </si>
  <si>
    <t>Baroness</t>
  </si>
  <si>
    <t>Baron Valgard av Mors</t>
  </si>
  <si>
    <t>Baroness Esperanza Susanna Flecha</t>
  </si>
  <si>
    <t>Master Ii Saburou Katsumori</t>
  </si>
  <si>
    <t>baron@stierbach.org</t>
  </si>
  <si>
    <t>baroness@stierbach.org</t>
  </si>
  <si>
    <t>540-372-2036</t>
  </si>
  <si>
    <t>703-988-9604</t>
  </si>
  <si>
    <t>703-508-7246</t>
  </si>
  <si>
    <t>Gunnora Grimm</t>
  </si>
  <si>
    <t>571-248-2762</t>
  </si>
  <si>
    <t>webminister</t>
  </si>
  <si>
    <t>thechatelaine@stierbach.org</t>
  </si>
  <si>
    <t>Feast servers</t>
  </si>
  <si>
    <t>YES</t>
  </si>
  <si>
    <t>NO</t>
  </si>
  <si>
    <t>total excluded</t>
  </si>
  <si>
    <t>Canton of Sudentorre</t>
  </si>
  <si>
    <t>Canton of Abhainn Iarthair</t>
  </si>
  <si>
    <t>Permission to publish contact info</t>
  </si>
  <si>
    <t>Max people for feast?</t>
  </si>
  <si>
    <t>How many people do we think will attend?</t>
  </si>
  <si>
    <t>How many do we expect to prereg?</t>
  </si>
  <si>
    <t>How many prereg feast?</t>
  </si>
  <si>
    <t>COSTS:</t>
  </si>
  <si>
    <t>QUESTIONS:</t>
  </si>
  <si>
    <t>Child ages</t>
  </si>
  <si>
    <t xml:space="preserve"> 6-17</t>
  </si>
  <si>
    <t>Site Tokens</t>
  </si>
  <si>
    <t>SCA site =$50, if equestrian add $50</t>
  </si>
  <si>
    <t>site fee</t>
  </si>
  <si>
    <t>food and supplies needed for feast</t>
  </si>
  <si>
    <t>prereg</t>
  </si>
  <si>
    <t>gate</t>
  </si>
  <si>
    <t>N/A</t>
  </si>
  <si>
    <t>ABC license needed?   Website link</t>
  </si>
  <si>
    <t>eq waivers</t>
  </si>
  <si>
    <t>minor waiver</t>
  </si>
  <si>
    <t>other waivers</t>
  </si>
  <si>
    <t>links</t>
  </si>
  <si>
    <t>Stephan Grimm</t>
  </si>
  <si>
    <t>exchequer@stierbach.org</t>
  </si>
  <si>
    <t>Prince William County Fairgrounds.</t>
  </si>
  <si>
    <t>10624 Dumfries Road</t>
  </si>
  <si>
    <t>S. Webb</t>
  </si>
  <si>
    <t>How many did we really get?</t>
  </si>
  <si>
    <t>How much did we really use?</t>
  </si>
  <si>
    <t>Adult Pre-reg</t>
  </si>
  <si>
    <t>Child Pre-reg</t>
  </si>
  <si>
    <t>Adult gate</t>
  </si>
  <si>
    <t>Child gate</t>
  </si>
  <si>
    <t>Non-member</t>
  </si>
  <si>
    <t>do we need a no pay number?</t>
  </si>
  <si>
    <t>get info on troll</t>
  </si>
  <si>
    <t>Weather was:</t>
  </si>
  <si>
    <t>Any reason the attendance might have been off:</t>
  </si>
  <si>
    <t>Real profit to Barony</t>
  </si>
  <si>
    <t>Money to be sent to SCA:</t>
  </si>
  <si>
    <t>Real costs:</t>
  </si>
  <si>
    <t>Add a notes section for lessons learned</t>
  </si>
  <si>
    <t>Problems:</t>
  </si>
  <si>
    <t>Site notes:</t>
  </si>
  <si>
    <t>Projections for next year?</t>
  </si>
  <si>
    <t>Kingdom Officers</t>
  </si>
  <si>
    <t>Kingdom Level Events Staff</t>
  </si>
  <si>
    <t>create a link to notes page for alcohol use rules.</t>
  </si>
  <si>
    <t>make a past due warning</t>
  </si>
  <si>
    <t>staff</t>
  </si>
  <si>
    <t>Does the site have a different mailing address for things like Insurance and payments?</t>
  </si>
  <si>
    <t>Event Date</t>
  </si>
  <si>
    <t>Days left to milestone</t>
  </si>
  <si>
    <t>days from event to set the milestone</t>
  </si>
  <si>
    <t>Today</t>
  </si>
  <si>
    <t>Milestone</t>
  </si>
  <si>
    <t>Date to be done by</t>
  </si>
  <si>
    <t>site contract</t>
  </si>
  <si>
    <t>site downpayment</t>
  </si>
  <si>
    <t>Budget</t>
  </si>
  <si>
    <t>Blue Page</t>
  </si>
  <si>
    <t>Order Insurance</t>
  </si>
  <si>
    <t>staff money for feast</t>
  </si>
  <si>
    <t>Money requests for budget from staff</t>
  </si>
  <si>
    <t>staff money for troll</t>
  </si>
  <si>
    <t>send copy of contract to Sen and Exq</t>
  </si>
  <si>
    <t>Make sure site received insurance</t>
  </si>
  <si>
    <t>send copy of insurance to Sen and Exq</t>
  </si>
  <si>
    <t>Order Porta Johns if needed and ask for bill for reciept</t>
  </si>
  <si>
    <t>post event information gather</t>
  </si>
  <si>
    <t>reciepts to be handed into exq</t>
  </si>
  <si>
    <t>spike date with temp info</t>
  </si>
  <si>
    <t>Spike date with final staff info</t>
  </si>
  <si>
    <t>site final payment "check"</t>
  </si>
  <si>
    <t>porta john final payment "check"</t>
  </si>
  <si>
    <t>check site out if possiable</t>
  </si>
  <si>
    <t>pre-setup on site?</t>
  </si>
  <si>
    <t>get signs out the morning of the event "who is doing that"</t>
  </si>
  <si>
    <t>Event</t>
  </si>
  <si>
    <t>Done</t>
  </si>
  <si>
    <t>group</t>
  </si>
  <si>
    <t>Insurance_cost</t>
  </si>
  <si>
    <t>yes_no</t>
  </si>
  <si>
    <t>DONE</t>
  </si>
  <si>
    <t>Co-Autocrat address</t>
  </si>
  <si>
    <t>Site Mailing or Billing address if different than site.</t>
  </si>
  <si>
    <t>Legend</t>
  </si>
  <si>
    <t>White cells need data entered.  This will be used to feed data.</t>
  </si>
  <si>
    <t>The version is Rev2.</t>
  </si>
  <si>
    <t>Created By Sigurd Ericsson/Doug Odom  contact for support; sigurd.ericsson@gmail.com</t>
  </si>
  <si>
    <t>This is used on the post event notes for final values.</t>
  </si>
  <si>
    <t>Notes for me for adding new things in the future.</t>
  </si>
  <si>
    <t>Used for notes to be read.</t>
  </si>
  <si>
    <t>Denotes a drop down box, click on cell and pick from dropdown.</t>
  </si>
  <si>
    <t>Background color text is base notes.</t>
  </si>
  <si>
    <t xml:space="preserve">I would recommend that you get a folder or book to keep all you paperwork in.  You will need something to keep the contract, insurance, budget and receipts in.  </t>
  </si>
  <si>
    <t>Insurance is a pain.  First you need to know three things.  Site you will need.  Is there extra the site requires?  And are you doing equestrian?  Note make sure you get all the information filled out, cross all your T and dot your I's or the person at SCA Corp.  will send it back with a nasty gram.  Make sure you give yourself enough time for this to go back and forth a few times.  You don't want to get hit with a late fee.</t>
  </si>
  <si>
    <t>Alcohol use on site.  Create the notes here.</t>
  </si>
  <si>
    <t>forms needed for download links below</t>
  </si>
  <si>
    <t>This spreadsheet was created from my experiences as a first time Autocrat and the feeling that I did not know what I needed to know.  I hope this helps out other autocrats in forming their thoughts and guiding them to the tasks that need to be done throughout the whole of the project.  Any questions or comments that might need to be added or changed to the spreadsheet please feel free to contact me.</t>
  </si>
  <si>
    <t>Notes on Spiking.  You can do this with minimal information but will need to add it at some point.  Try to get a much upfront as you can.  Note that when you make changes to the spike it will pull the spike till the changes are approved.  This can take a few days.  I recommend you do this early to mid week.  If you do it over the weekend you risk more days with the spike not showing on the calendar.  I would also suggest doing this as far out as possible.  The same with the blue page.  And check back until it shows.  I needed to send an email to the calendar person both times I had to make a change to the blue page to get them to show up.</t>
  </si>
  <si>
    <t>Notes on the budget page here.  It is a copy of the one from the budget spreadsheet but auto populates based on questions in the Information Gathering tab.  I also have it calculate a default breakeven based on the supplied data.  There should be nothing to add unless this is a camping event or Kingdom event.</t>
  </si>
  <si>
    <t>When the event is over have the staff send photos of the receipts to you to figure out the final costs or get this from the exq. To use in the Post Event Notes.  You will also need to know the final troll numbers.  The idea behind this page is to plan for the next year to hand over to the next autocrat information to start with.</t>
  </si>
  <si>
    <t>Auto Calculate  or replicated information.</t>
  </si>
  <si>
    <t>The way this spreadsheet works is this tab should is the "starting notes" tab about what needs to be done and how the spreadsheet as a whole works.   The "Information Gathering" tab is where 95% of the information that needs to be entered is done there.  The information is than spread to all the other tabs.  If a field is white than that is someplace for the information to be entered.  This should be a prompt for organizing the info you need.  I have tried to layout the order of the information gathering from top to bottom with the order you need the data in.  So all the information needed for Spike is at the top and than the Blue Sheet.</t>
  </si>
  <si>
    <t>The "Mile Stones" tab should have a list of things that need to be done leading up to the event.  This is designed to pull todays date and use the event date to create a number of days left and each item has a number of days out from the event that it should be done by.  This will than give you a number of days left to get that item done.  Use the drop down box next to it to mark complete.  The current number of days out are just a starting point I plan to talk to a few people and fine tune those and if I get feed back from someone using the spreadsheet that would be great too.</t>
  </si>
  <si>
    <t>Notes on staff you are going to want to try to get these lined up as early as possiable.  There are some positions that may need money for the budget.  You will want to get this pinned down before you work out the budget and remember to add some buffer space for unforeseen problems/expenses.</t>
  </si>
  <si>
    <t>Porta Johns</t>
  </si>
  <si>
    <t>break even</t>
  </si>
  <si>
    <t>max</t>
  </si>
  <si>
    <t>possiable planning</t>
  </si>
  <si>
    <t>number for next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</si>
</sst>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d\-mmm\-yyyy;@"/>
    <numFmt numFmtId="165" formatCode="&quot;$&quot;#,##0.00"/>
    <numFmt numFmtId="166" formatCode="&quot;$&quot;#,##0"/>
  </numFmts>
  <fonts count="21" x14ac:knownFonts="1">
    <font>
      <sz val="11"/>
      <color theme="1"/>
      <name val="Calibri"/>
      <family val="2"/>
      <scheme val="minor"/>
    </font>
    <font>
      <u/>
      <sz val="11"/>
      <color theme="10"/>
      <name val="Calibri"/>
      <family val="2"/>
      <scheme val="minor"/>
    </font>
    <font>
      <sz val="9"/>
      <name val="Arial"/>
      <family val="2"/>
    </font>
    <font>
      <sz val="11"/>
      <name val="Calibri"/>
      <family val="2"/>
      <scheme val="minor"/>
    </font>
    <font>
      <sz val="11"/>
      <color theme="1"/>
      <name val="Calibri"/>
      <family val="2"/>
      <scheme val="minor"/>
    </font>
    <font>
      <b/>
      <sz val="8.8000000000000007"/>
      <color rgb="FF555555"/>
      <name val="Arial"/>
      <family val="2"/>
    </font>
    <font>
      <b/>
      <sz val="8.8000000000000007"/>
      <color rgb="FF222222"/>
      <name val="Arial"/>
      <family val="2"/>
    </font>
    <font>
      <sz val="8"/>
      <name val="Arial"/>
      <family val="2"/>
    </font>
    <font>
      <b/>
      <sz val="10"/>
      <name val="Arial"/>
      <family val="2"/>
    </font>
    <font>
      <b/>
      <sz val="9"/>
      <name val="Arial"/>
      <family val="2"/>
    </font>
    <font>
      <b/>
      <sz val="11"/>
      <name val="Arial"/>
      <family val="2"/>
    </font>
    <font>
      <b/>
      <i/>
      <sz val="9"/>
      <name val="Arial"/>
      <family val="2"/>
    </font>
    <font>
      <i/>
      <sz val="9"/>
      <name val="Arial"/>
      <family val="2"/>
    </font>
    <font>
      <sz val="10"/>
      <color rgb="FF333333"/>
      <name val="Arial"/>
      <family val="2"/>
    </font>
    <font>
      <sz val="11"/>
      <color rgb="FF222222"/>
      <name val="Calibri"/>
      <family val="2"/>
      <scheme val="minor"/>
    </font>
    <font>
      <sz val="11"/>
      <color rgb="FF555555"/>
      <name val="Calibri"/>
      <family val="2"/>
      <scheme val="minor"/>
    </font>
    <font>
      <sz val="11"/>
      <color rgb="FF000000"/>
      <name val="Arial"/>
      <family val="2"/>
    </font>
    <font>
      <sz val="11"/>
      <color rgb="FF000000"/>
      <name val="Calibri"/>
      <family val="2"/>
      <scheme val="minor"/>
    </font>
    <font>
      <b/>
      <sz val="11"/>
      <color theme="1"/>
      <name val="Calibri"/>
      <family val="2"/>
      <scheme val="minor"/>
    </font>
    <font>
      <sz val="11"/>
      <color rgb="FF333333"/>
      <name val="Calibri"/>
      <family val="2"/>
      <scheme val="minor"/>
    </font>
    <font>
      <sz val="1"/>
      <color rgb="FF000000"/>
      <name val="Helvetica"/>
      <family val="2"/>
    </font>
  </fonts>
  <fills count="1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0000"/>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7030A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0" fontId="1" fillId="0" borderId="0" applyNumberFormat="0" applyFill="0" applyBorder="0" applyAlignment="0" applyProtection="0"/>
    <xf numFmtId="44" fontId="4" fillId="0" borderId="0" applyFont="0" applyFill="0" applyBorder="0" applyAlignment="0" applyProtection="0"/>
  </cellStyleXfs>
  <cellXfs count="231">
    <xf numFmtId="0" fontId="0" fillId="0" borderId="0" xfId="0"/>
    <xf numFmtId="0" fontId="0" fillId="2" borderId="0" xfId="0" applyFill="1"/>
    <xf numFmtId="0" fontId="0" fillId="3" borderId="0" xfId="0" applyFill="1"/>
    <xf numFmtId="0" fontId="0" fillId="4" borderId="0" xfId="0" applyFill="1"/>
    <xf numFmtId="0" fontId="0" fillId="0" borderId="0" xfId="0" applyFill="1" applyBorder="1"/>
    <xf numFmtId="0" fontId="3" fillId="4" borderId="0" xfId="0" applyFont="1" applyFill="1"/>
    <xf numFmtId="0" fontId="0" fillId="0" borderId="0" xfId="0" applyFill="1"/>
    <xf numFmtId="0" fontId="1" fillId="0" borderId="0" xfId="1" applyFill="1"/>
    <xf numFmtId="0" fontId="1" fillId="0" borderId="0" xfId="1" applyFill="1" applyBorder="1" applyAlignment="1">
      <alignment horizontal="left" vertical="center" indent="1"/>
    </xf>
    <xf numFmtId="0" fontId="7" fillId="5" borderId="0" xfId="0" applyFont="1" applyFill="1" applyAlignment="1" applyProtection="1">
      <alignment vertical="top"/>
    </xf>
    <xf numFmtId="0" fontId="8" fillId="5" borderId="0" xfId="0" applyFont="1" applyFill="1" applyAlignment="1" applyProtection="1">
      <alignment horizontal="center" vertical="top"/>
    </xf>
    <xf numFmtId="0" fontId="2" fillId="5" borderId="0" xfId="0" applyFont="1" applyFill="1" applyAlignment="1" applyProtection="1">
      <alignment vertical="top"/>
    </xf>
    <xf numFmtId="0" fontId="9" fillId="5" borderId="0" xfId="0" applyFont="1" applyFill="1" applyAlignment="1" applyProtection="1">
      <alignment horizontal="right" vertical="top"/>
    </xf>
    <xf numFmtId="0" fontId="2" fillId="5" borderId="0" xfId="0" applyFont="1" applyFill="1" applyBorder="1" applyAlignment="1" applyProtection="1">
      <alignment vertical="top"/>
    </xf>
    <xf numFmtId="0" fontId="2" fillId="5" borderId="8" xfId="0" applyFont="1" applyFill="1" applyBorder="1" applyAlignment="1" applyProtection="1">
      <alignment horizontal="center" vertical="top"/>
    </xf>
    <xf numFmtId="0" fontId="2" fillId="5" borderId="7" xfId="0" applyFont="1" applyFill="1" applyBorder="1" applyAlignment="1" applyProtection="1">
      <alignment horizontal="center" vertical="top"/>
    </xf>
    <xf numFmtId="0" fontId="10" fillId="5" borderId="0" xfId="0" applyFont="1" applyFill="1" applyAlignment="1" applyProtection="1">
      <alignment vertical="top" wrapText="1"/>
    </xf>
    <xf numFmtId="0" fontId="2" fillId="5" borderId="0" xfId="0" applyFont="1" applyFill="1" applyAlignment="1" applyProtection="1">
      <alignment vertical="top" wrapText="1"/>
    </xf>
    <xf numFmtId="0" fontId="2" fillId="5" borderId="5" xfId="0" applyFont="1" applyFill="1" applyBorder="1" applyAlignment="1" applyProtection="1">
      <alignment horizontal="center" vertical="top" wrapText="1"/>
    </xf>
    <xf numFmtId="0" fontId="2" fillId="5" borderId="6" xfId="0" applyFont="1" applyFill="1" applyBorder="1" applyAlignment="1" applyProtection="1">
      <alignment horizontal="center" vertical="top" wrapText="1"/>
    </xf>
    <xf numFmtId="0" fontId="9" fillId="5" borderId="0" xfId="0" applyFont="1" applyFill="1" applyAlignment="1" applyProtection="1">
      <alignment horizontal="left" vertical="top"/>
    </xf>
    <xf numFmtId="0" fontId="2" fillId="5" borderId="0" xfId="0" applyFont="1" applyFill="1" applyAlignment="1" applyProtection="1">
      <alignment horizontal="center" vertical="top" wrapText="1"/>
    </xf>
    <xf numFmtId="165" fontId="2" fillId="0" borderId="1"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6" borderId="1" xfId="0" applyNumberFormat="1" applyFont="1" applyFill="1" applyBorder="1" applyAlignment="1" applyProtection="1">
      <alignment vertical="top"/>
    </xf>
    <xf numFmtId="165" fontId="2" fillId="6" borderId="1" xfId="0" applyNumberFormat="1" applyFont="1" applyFill="1" applyBorder="1" applyAlignment="1" applyProtection="1">
      <alignment vertical="top"/>
    </xf>
    <xf numFmtId="0" fontId="11" fillId="7" borderId="0" xfId="0" applyFont="1" applyFill="1" applyAlignment="1" applyProtection="1">
      <alignment horizontal="left" vertical="top"/>
      <protection locked="0"/>
    </xf>
    <xf numFmtId="0" fontId="11" fillId="0" borderId="0" xfId="0" applyFont="1" applyFill="1" applyAlignment="1" applyProtection="1">
      <alignment horizontal="left" vertical="top"/>
      <protection locked="0"/>
    </xf>
    <xf numFmtId="165" fontId="2" fillId="5" borderId="0" xfId="0" applyNumberFormat="1" applyFont="1" applyFill="1" applyBorder="1" applyAlignment="1" applyProtection="1">
      <alignment vertical="top"/>
    </xf>
    <xf numFmtId="3" fontId="2" fillId="5" borderId="0" xfId="0" applyNumberFormat="1" applyFont="1" applyFill="1" applyBorder="1" applyAlignment="1" applyProtection="1">
      <alignment vertical="top"/>
    </xf>
    <xf numFmtId="0" fontId="12" fillId="5" borderId="0" xfId="0" applyFont="1" applyFill="1" applyAlignment="1" applyProtection="1">
      <alignment horizontal="left" vertical="top"/>
    </xf>
    <xf numFmtId="166" fontId="2" fillId="5" borderId="0" xfId="0" applyNumberFormat="1" applyFont="1" applyFill="1" applyBorder="1" applyAlignment="1" applyProtection="1">
      <alignment vertical="top"/>
    </xf>
    <xf numFmtId="165" fontId="9" fillId="6" borderId="1" xfId="0" applyNumberFormat="1" applyFont="1" applyFill="1" applyBorder="1" applyAlignment="1" applyProtection="1">
      <alignment vertical="top"/>
    </xf>
    <xf numFmtId="165" fontId="9" fillId="5" borderId="0" xfId="0" applyNumberFormat="1" applyFont="1" applyFill="1" applyBorder="1" applyAlignment="1" applyProtection="1">
      <alignment vertical="top"/>
    </xf>
    <xf numFmtId="0" fontId="2" fillId="5" borderId="1" xfId="0" applyFont="1" applyFill="1" applyBorder="1" applyAlignment="1" applyProtection="1">
      <alignment horizontal="center" vertical="top" wrapText="1"/>
    </xf>
    <xf numFmtId="165" fontId="2" fillId="6" borderId="8" xfId="0" applyNumberFormat="1" applyFont="1" applyFill="1" applyBorder="1" applyAlignment="1" applyProtection="1">
      <alignment vertical="top"/>
    </xf>
    <xf numFmtId="3" fontId="2" fillId="0" borderId="8" xfId="0" applyNumberFormat="1" applyFont="1" applyFill="1" applyBorder="1" applyAlignment="1" applyProtection="1">
      <alignment vertical="top"/>
      <protection locked="0"/>
    </xf>
    <xf numFmtId="3" fontId="2" fillId="6" borderId="8" xfId="0" applyNumberFormat="1" applyFont="1" applyFill="1" applyBorder="1" applyAlignment="1" applyProtection="1">
      <alignment vertical="top"/>
    </xf>
    <xf numFmtId="165" fontId="2" fillId="0" borderId="5" xfId="0" applyNumberFormat="1" applyFont="1" applyFill="1" applyBorder="1" applyAlignment="1" applyProtection="1">
      <alignment vertical="top"/>
      <protection locked="0"/>
    </xf>
    <xf numFmtId="0" fontId="10" fillId="5" borderId="0" xfId="0" applyFont="1" applyFill="1" applyAlignment="1" applyProtection="1">
      <alignment vertical="top"/>
    </xf>
    <xf numFmtId="0" fontId="11" fillId="5" borderId="0" xfId="0" applyFont="1" applyFill="1" applyAlignment="1" applyProtection="1">
      <alignment vertical="top"/>
    </xf>
    <xf numFmtId="0" fontId="12" fillId="5" borderId="0" xfId="0" applyFont="1" applyFill="1" applyAlignment="1" applyProtection="1">
      <alignment vertical="top"/>
    </xf>
    <xf numFmtId="0" fontId="9" fillId="5" borderId="0" xfId="0" applyFont="1" applyFill="1" applyAlignment="1" applyProtection="1">
      <alignment vertical="top"/>
    </xf>
    <xf numFmtId="165" fontId="2" fillId="0" borderId="6" xfId="0" applyNumberFormat="1" applyFont="1" applyFill="1" applyBorder="1" applyAlignment="1" applyProtection="1">
      <alignment vertical="top"/>
      <protection locked="0"/>
    </xf>
    <xf numFmtId="49" fontId="2" fillId="5" borderId="0" xfId="0" applyNumberFormat="1" applyFont="1" applyFill="1" applyAlignment="1" applyProtection="1">
      <alignment horizontal="left" vertical="top"/>
    </xf>
    <xf numFmtId="49" fontId="2" fillId="5" borderId="0" xfId="0" applyNumberFormat="1" applyFont="1" applyFill="1" applyBorder="1" applyAlignment="1" applyProtection="1">
      <alignment horizontal="left" vertical="top"/>
    </xf>
    <xf numFmtId="4" fontId="2" fillId="6" borderId="2" xfId="0" applyNumberFormat="1" applyFont="1" applyFill="1" applyBorder="1" applyAlignment="1" applyProtection="1">
      <alignment horizontal="right" vertical="top"/>
    </xf>
    <xf numFmtId="4" fontId="2" fillId="6" borderId="4" xfId="0" applyNumberFormat="1" applyFont="1" applyFill="1" applyBorder="1" applyAlignment="1" applyProtection="1">
      <alignment horizontal="right" vertical="top"/>
    </xf>
    <xf numFmtId="4" fontId="9" fillId="6" borderId="2" xfId="0" applyNumberFormat="1" applyFont="1" applyFill="1" applyBorder="1" applyAlignment="1" applyProtection="1">
      <alignment horizontal="right" vertical="top"/>
    </xf>
    <xf numFmtId="4" fontId="9" fillId="6" borderId="4" xfId="0" applyNumberFormat="1" applyFont="1" applyFill="1" applyBorder="1" applyAlignment="1" applyProtection="1">
      <alignment horizontal="right" vertical="top"/>
    </xf>
    <xf numFmtId="0" fontId="11" fillId="5" borderId="0" xfId="0" applyFont="1" applyFill="1" applyAlignment="1" applyProtection="1">
      <alignment horizontal="right" vertical="top"/>
    </xf>
    <xf numFmtId="0" fontId="9" fillId="5" borderId="1" xfId="0" applyFont="1" applyFill="1" applyBorder="1" applyAlignment="1" applyProtection="1">
      <alignment vertical="top"/>
    </xf>
    <xf numFmtId="9" fontId="2" fillId="6" borderId="1" xfId="0" applyNumberFormat="1" applyFont="1" applyFill="1" applyBorder="1" applyAlignment="1" applyProtection="1">
      <alignment vertical="top"/>
    </xf>
    <xf numFmtId="4" fontId="2" fillId="6" borderId="2" xfId="0" applyNumberFormat="1" applyFont="1" applyFill="1" applyBorder="1" applyAlignment="1" applyProtection="1">
      <alignment vertical="top"/>
    </xf>
    <xf numFmtId="4" fontId="2" fillId="6" borderId="4" xfId="0" applyNumberFormat="1" applyFont="1" applyFill="1" applyBorder="1" applyAlignment="1" applyProtection="1">
      <alignment vertical="top"/>
    </xf>
    <xf numFmtId="9" fontId="2" fillId="7" borderId="1" xfId="0" applyNumberFormat="1" applyFont="1" applyFill="1" applyBorder="1" applyAlignment="1" applyProtection="1">
      <alignment vertical="top"/>
      <protection locked="0"/>
    </xf>
    <xf numFmtId="9" fontId="2" fillId="5" borderId="3" xfId="0" applyNumberFormat="1" applyFont="1" applyFill="1" applyBorder="1" applyAlignment="1" applyProtection="1">
      <alignment vertical="top"/>
    </xf>
    <xf numFmtId="0" fontId="10" fillId="5" borderId="0" xfId="0" applyFont="1" applyFill="1" applyBorder="1" applyAlignment="1" applyProtection="1">
      <alignment vertical="top"/>
    </xf>
    <xf numFmtId="0" fontId="9" fillId="5" borderId="0" xfId="0" applyFont="1" applyFill="1" applyBorder="1" applyAlignment="1" applyProtection="1">
      <alignment vertical="top"/>
    </xf>
    <xf numFmtId="164" fontId="2" fillId="0" borderId="1" xfId="0" applyNumberFormat="1" applyFont="1" applyFill="1" applyBorder="1" applyAlignment="1" applyProtection="1">
      <alignment horizontal="left" vertical="top"/>
      <protection locked="0"/>
    </xf>
    <xf numFmtId="0" fontId="9" fillId="5" borderId="0" xfId="0" applyFont="1" applyFill="1" applyBorder="1" applyAlignment="1" applyProtection="1">
      <alignment horizontal="justify" vertical="top"/>
    </xf>
    <xf numFmtId="44" fontId="1" fillId="0" borderId="0" xfId="1" applyNumberFormat="1"/>
    <xf numFmtId="0" fontId="13" fillId="0" borderId="0" xfId="0" applyFont="1"/>
    <xf numFmtId="44" fontId="0" fillId="0" borderId="0" xfId="2" applyFont="1" applyFill="1" applyBorder="1"/>
    <xf numFmtId="0" fontId="1" fillId="0" borderId="0" xfId="1" applyFill="1" applyBorder="1"/>
    <xf numFmtId="0" fontId="2" fillId="0" borderId="0" xfId="0" applyFont="1" applyFill="1" applyBorder="1"/>
    <xf numFmtId="0" fontId="3" fillId="0" borderId="0" xfId="0" applyFont="1" applyFill="1" applyBorder="1"/>
    <xf numFmtId="0" fontId="6"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0" fillId="0" borderId="0" xfId="0" applyFont="1"/>
    <xf numFmtId="49" fontId="2" fillId="7" borderId="2" xfId="0" applyNumberFormat="1" applyFont="1" applyFill="1" applyBorder="1" applyAlignment="1" applyProtection="1">
      <alignment vertical="top" wrapText="1"/>
      <protection locked="0"/>
    </xf>
    <xf numFmtId="49" fontId="2" fillId="7" borderId="3" xfId="0" applyNumberFormat="1" applyFont="1" applyFill="1" applyBorder="1" applyAlignment="1" applyProtection="1">
      <alignment vertical="top" wrapText="1"/>
      <protection locked="0"/>
    </xf>
    <xf numFmtId="49" fontId="0" fillId="0" borderId="4" xfId="0" applyNumberFormat="1" applyBorder="1" applyAlignment="1" applyProtection="1">
      <alignment vertical="top" wrapText="1"/>
      <protection locked="0"/>
    </xf>
    <xf numFmtId="0" fontId="19" fillId="0" borderId="0" xfId="0" applyFont="1"/>
    <xf numFmtId="0" fontId="0" fillId="8" borderId="0" xfId="0" applyFill="1"/>
    <xf numFmtId="0" fontId="1" fillId="8" borderId="0" xfId="1" applyFill="1"/>
    <xf numFmtId="14" fontId="0" fillId="8" borderId="0" xfId="0" applyNumberFormat="1" applyFill="1"/>
    <xf numFmtId="44" fontId="0" fillId="8" borderId="0" xfId="2" applyFont="1" applyFill="1"/>
    <xf numFmtId="0" fontId="0" fillId="8" borderId="0" xfId="0" applyFill="1" applyBorder="1"/>
    <xf numFmtId="0" fontId="0" fillId="8" borderId="0" xfId="0" applyFill="1" applyBorder="1" applyAlignment="1">
      <alignment wrapText="1"/>
    </xf>
    <xf numFmtId="0" fontId="16" fillId="8" borderId="0" xfId="0" applyFont="1" applyFill="1"/>
    <xf numFmtId="0" fontId="1" fillId="8" borderId="0" xfId="1" applyFill="1" applyBorder="1" applyAlignment="1">
      <alignment horizontal="left" vertical="center" indent="1"/>
    </xf>
    <xf numFmtId="0" fontId="0" fillId="8" borderId="0" xfId="0" applyFill="1" applyAlignment="1">
      <alignment vertical="center"/>
    </xf>
    <xf numFmtId="0" fontId="0" fillId="8" borderId="0" xfId="0" applyFill="1" applyAlignment="1">
      <alignment vertical="top"/>
    </xf>
    <xf numFmtId="0" fontId="0" fillId="8" borderId="0" xfId="0" applyFont="1" applyFill="1"/>
    <xf numFmtId="14" fontId="0" fillId="0" borderId="0" xfId="0" applyNumberFormat="1" applyFill="1"/>
    <xf numFmtId="44" fontId="0" fillId="0" borderId="0" xfId="2" applyFont="1" applyFill="1"/>
    <xf numFmtId="0" fontId="0" fillId="0" borderId="0" xfId="0" applyFill="1" applyAlignment="1">
      <alignment horizontal="center"/>
    </xf>
    <xf numFmtId="0" fontId="0" fillId="0" borderId="0" xfId="0" applyFont="1" applyFill="1"/>
    <xf numFmtId="44" fontId="0" fillId="0" borderId="0" xfId="2" applyFont="1" applyFill="1" applyAlignment="1">
      <alignment horizontal="left"/>
    </xf>
    <xf numFmtId="0" fontId="3" fillId="0" borderId="0" xfId="0" applyFont="1" applyFill="1"/>
    <xf numFmtId="0" fontId="14" fillId="0" borderId="0" xfId="0" applyFont="1" applyFill="1"/>
    <xf numFmtId="0" fontId="15" fillId="0" borderId="0" xfId="0" applyFont="1" applyFill="1"/>
    <xf numFmtId="0" fontId="0" fillId="3" borderId="1" xfId="0" applyFill="1" applyBorder="1"/>
    <xf numFmtId="14" fontId="0" fillId="3" borderId="1" xfId="0" applyNumberFormat="1" applyFill="1" applyBorder="1"/>
    <xf numFmtId="0" fontId="0" fillId="0" borderId="1" xfId="0" applyFill="1" applyBorder="1"/>
    <xf numFmtId="44" fontId="0" fillId="8" borderId="1" xfId="2" applyFont="1" applyFill="1" applyBorder="1"/>
    <xf numFmtId="44" fontId="0" fillId="3" borderId="1" xfId="2" applyFont="1" applyFill="1" applyBorder="1"/>
    <xf numFmtId="44" fontId="0" fillId="3" borderId="4" xfId="2" applyFont="1" applyFill="1" applyBorder="1"/>
    <xf numFmtId="0" fontId="0" fillId="9" borderId="0" xfId="0" applyFill="1"/>
    <xf numFmtId="165" fontId="2" fillId="3" borderId="6" xfId="0" applyNumberFormat="1" applyFont="1" applyFill="1" applyBorder="1" applyAlignment="1" applyProtection="1">
      <alignment vertical="top"/>
      <protection locked="0"/>
    </xf>
    <xf numFmtId="164" fontId="2" fillId="3" borderId="6" xfId="0" applyNumberFormat="1" applyFont="1" applyFill="1" applyBorder="1" applyAlignment="1" applyProtection="1">
      <alignment horizontal="left" vertical="top"/>
      <protection locked="0"/>
    </xf>
    <xf numFmtId="0" fontId="2" fillId="3" borderId="0" xfId="0" applyFont="1" applyFill="1" applyBorder="1" applyAlignment="1" applyProtection="1">
      <alignment vertical="top"/>
      <protection locked="0"/>
    </xf>
    <xf numFmtId="0" fontId="0" fillId="3" borderId="0" xfId="0" applyFill="1" applyBorder="1" applyAlignment="1" applyProtection="1">
      <alignment vertical="top"/>
      <protection locked="0"/>
    </xf>
    <xf numFmtId="0" fontId="0" fillId="3" borderId="6" xfId="0" applyFill="1" applyBorder="1" applyAlignment="1" applyProtection="1">
      <alignment vertical="top"/>
      <protection locked="0"/>
    </xf>
    <xf numFmtId="0" fontId="18" fillId="8" borderId="0" xfId="0" applyFont="1" applyFill="1"/>
    <xf numFmtId="44" fontId="0" fillId="0" borderId="1" xfId="2" applyFont="1" applyFill="1" applyBorder="1"/>
    <xf numFmtId="44" fontId="0" fillId="0" borderId="4" xfId="2" applyFont="1" applyFill="1" applyBorder="1"/>
    <xf numFmtId="0" fontId="9" fillId="10" borderId="0" xfId="0" applyFont="1" applyFill="1" applyAlignment="1" applyProtection="1">
      <alignment vertical="top"/>
    </xf>
    <xf numFmtId="0" fontId="0" fillId="10" borderId="0" xfId="0" applyFill="1"/>
    <xf numFmtId="0" fontId="2" fillId="10" borderId="0" xfId="0" applyFont="1" applyFill="1" applyAlignment="1" applyProtection="1">
      <alignment vertical="top"/>
    </xf>
    <xf numFmtId="0" fontId="9" fillId="10" borderId="0" xfId="0" applyFont="1" applyFill="1" applyAlignment="1" applyProtection="1">
      <alignment horizontal="right" vertical="top"/>
    </xf>
    <xf numFmtId="0" fontId="10" fillId="10" borderId="0" xfId="0" applyFont="1" applyFill="1" applyAlignment="1" applyProtection="1">
      <alignment vertical="top"/>
    </xf>
    <xf numFmtId="0" fontId="11" fillId="10" borderId="0" xfId="0" applyFont="1" applyFill="1" applyAlignment="1" applyProtection="1">
      <alignment vertical="top"/>
    </xf>
    <xf numFmtId="0" fontId="12" fillId="10" borderId="0" xfId="0" applyFont="1" applyFill="1" applyAlignment="1" applyProtection="1">
      <alignment vertical="top"/>
    </xf>
    <xf numFmtId="0" fontId="18" fillId="10" borderId="0" xfId="0" applyFont="1" applyFill="1"/>
    <xf numFmtId="0" fontId="0" fillId="0" borderId="0" xfId="0" applyNumberFormat="1" applyFill="1"/>
    <xf numFmtId="165" fontId="9" fillId="3" borderId="6" xfId="0" applyNumberFormat="1" applyFont="1" applyFill="1" applyBorder="1" applyAlignment="1" applyProtection="1">
      <alignment vertical="top"/>
      <protection locked="0"/>
    </xf>
    <xf numFmtId="0" fontId="2" fillId="3" borderId="1" xfId="0" quotePrefix="1" applyNumberFormat="1" applyFont="1" applyFill="1" applyBorder="1" applyAlignment="1" applyProtection="1">
      <alignment vertical="top"/>
      <protection locked="0"/>
    </xf>
    <xf numFmtId="3" fontId="2" fillId="3" borderId="1" xfId="0" quotePrefix="1" applyNumberFormat="1" applyFont="1" applyFill="1" applyBorder="1" applyAlignment="1" applyProtection="1">
      <alignment vertical="top"/>
      <protection locked="0"/>
    </xf>
    <xf numFmtId="165" fontId="2" fillId="3" borderId="1" xfId="0" applyNumberFormat="1" applyFont="1" applyFill="1" applyBorder="1" applyAlignment="1" applyProtection="1">
      <alignment vertical="top"/>
      <protection locked="0"/>
    </xf>
    <xf numFmtId="3" fontId="2" fillId="3" borderId="1" xfId="0" applyNumberFormat="1" applyFont="1" applyFill="1" applyBorder="1" applyAlignment="1" applyProtection="1">
      <alignment vertical="top"/>
      <protection locked="0"/>
    </xf>
    <xf numFmtId="49" fontId="2" fillId="3" borderId="10" xfId="0" applyNumberFormat="1" applyFont="1" applyFill="1" applyBorder="1" applyAlignment="1" applyProtection="1">
      <alignment horizontal="left" vertical="top"/>
      <protection locked="0"/>
    </xf>
    <xf numFmtId="44" fontId="0" fillId="0" borderId="0" xfId="2" applyFont="1"/>
    <xf numFmtId="165" fontId="2" fillId="4" borderId="6" xfId="0" applyNumberFormat="1" applyFont="1" applyFill="1" applyBorder="1" applyAlignment="1" applyProtection="1">
      <alignment vertical="top"/>
      <protection locked="0"/>
    </xf>
    <xf numFmtId="49" fontId="2" fillId="0" borderId="3" xfId="0" applyNumberFormat="1" applyFont="1" applyBorder="1" applyAlignment="1" applyProtection="1">
      <alignment vertical="top" wrapText="1"/>
      <protection locked="0"/>
    </xf>
    <xf numFmtId="49" fontId="2" fillId="3" borderId="2" xfId="0" applyNumberFormat="1" applyFont="1" applyFill="1" applyBorder="1" applyAlignment="1" applyProtection="1">
      <alignment vertical="top" wrapText="1"/>
      <protection locked="0"/>
    </xf>
    <xf numFmtId="0" fontId="2" fillId="3" borderId="3" xfId="0" applyNumberFormat="1" applyFont="1" applyFill="1" applyBorder="1" applyAlignment="1" applyProtection="1">
      <alignment vertical="top" wrapText="1"/>
      <protection locked="0"/>
    </xf>
    <xf numFmtId="0" fontId="2" fillId="3" borderId="4" xfId="0" applyNumberFormat="1" applyFont="1" applyFill="1" applyBorder="1" applyAlignment="1" applyProtection="1">
      <alignment vertical="top" wrapText="1"/>
      <protection locked="0"/>
    </xf>
    <xf numFmtId="0" fontId="2" fillId="3" borderId="2" xfId="0" applyNumberFormat="1" applyFont="1" applyFill="1" applyBorder="1" applyAlignment="1" applyProtection="1">
      <alignment vertical="top" wrapText="1"/>
      <protection locked="0"/>
    </xf>
    <xf numFmtId="0" fontId="0" fillId="3" borderId="4" xfId="0" applyNumberFormat="1" applyFill="1" applyBorder="1" applyAlignment="1" applyProtection="1">
      <alignment vertical="top" wrapText="1"/>
      <protection locked="0"/>
    </xf>
    <xf numFmtId="165" fontId="2" fillId="5" borderId="0" xfId="0" applyNumberFormat="1" applyFont="1" applyFill="1" applyAlignment="1" applyProtection="1">
      <alignment vertical="top"/>
    </xf>
    <xf numFmtId="0" fontId="20" fillId="0" borderId="0" xfId="0" applyFont="1" applyAlignment="1">
      <alignment horizontal="left" vertical="center"/>
    </xf>
    <xf numFmtId="0" fontId="2" fillId="0" borderId="0" xfId="0" applyFont="1" applyFill="1" applyAlignment="1" applyProtection="1">
      <alignment vertical="top"/>
    </xf>
    <xf numFmtId="44" fontId="2" fillId="0" borderId="0" xfId="2" applyFont="1" applyFill="1" applyAlignment="1" applyProtection="1">
      <alignment vertical="top"/>
    </xf>
    <xf numFmtId="0" fontId="2" fillId="5" borderId="0" xfId="2" applyNumberFormat="1" applyFont="1" applyFill="1" applyAlignment="1" applyProtection="1">
      <alignment vertical="top"/>
    </xf>
    <xf numFmtId="0" fontId="2" fillId="0" borderId="0" xfId="2" applyNumberFormat="1" applyFont="1" applyFill="1" applyAlignment="1" applyProtection="1">
      <alignment vertical="top"/>
    </xf>
    <xf numFmtId="0" fontId="2" fillId="5" borderId="0" xfId="2" applyNumberFormat="1" applyFont="1" applyFill="1" applyBorder="1" applyAlignment="1" applyProtection="1">
      <alignment vertical="top"/>
    </xf>
    <xf numFmtId="0" fontId="2" fillId="11" borderId="0" xfId="0" applyFont="1" applyFill="1" applyAlignment="1" applyProtection="1">
      <alignment vertical="top"/>
    </xf>
    <xf numFmtId="165" fontId="2" fillId="9" borderId="0" xfId="0" applyNumberFormat="1" applyFont="1" applyFill="1" applyAlignment="1" applyProtection="1">
      <alignment vertical="top"/>
    </xf>
    <xf numFmtId="44" fontId="2" fillId="9" borderId="0" xfId="0" applyNumberFormat="1" applyFont="1" applyFill="1" applyAlignment="1" applyProtection="1">
      <alignment vertical="top"/>
    </xf>
    <xf numFmtId="0" fontId="2" fillId="8" borderId="0" xfId="2" applyNumberFormat="1" applyFont="1" applyFill="1" applyAlignment="1" applyProtection="1">
      <alignment vertical="top"/>
    </xf>
    <xf numFmtId="0" fontId="2" fillId="8" borderId="0" xfId="0" applyFont="1" applyFill="1" applyAlignment="1" applyProtection="1">
      <alignment vertical="top"/>
    </xf>
    <xf numFmtId="0" fontId="2" fillId="8" borderId="0" xfId="2" applyNumberFormat="1" applyFont="1" applyFill="1" applyAlignment="1" applyProtection="1">
      <alignment vertical="top" wrapText="1"/>
    </xf>
    <xf numFmtId="0" fontId="2" fillId="8" borderId="0" xfId="0" applyFont="1" applyFill="1" applyAlignment="1" applyProtection="1">
      <alignment vertical="top" wrapText="1"/>
    </xf>
    <xf numFmtId="44" fontId="2" fillId="8" borderId="0" xfId="2" applyFont="1" applyFill="1" applyAlignment="1" applyProtection="1">
      <alignment vertical="top"/>
    </xf>
    <xf numFmtId="44" fontId="2" fillId="4" borderId="0" xfId="0" applyNumberFormat="1" applyFont="1" applyFill="1" applyAlignment="1" applyProtection="1">
      <alignment vertical="top"/>
    </xf>
    <xf numFmtId="44" fontId="2" fillId="0" borderId="0" xfId="2" applyNumberFormat="1" applyFont="1" applyFill="1" applyAlignment="1" applyProtection="1">
      <alignment vertical="top"/>
    </xf>
    <xf numFmtId="0" fontId="0" fillId="3" borderId="0" xfId="0" applyFont="1" applyFill="1"/>
    <xf numFmtId="0" fontId="17" fillId="0" borderId="0" xfId="0" applyFont="1" applyFill="1"/>
    <xf numFmtId="0" fontId="0" fillId="12" borderId="0" xfId="0" applyFill="1"/>
    <xf numFmtId="0" fontId="0" fillId="8" borderId="0" xfId="0" applyFill="1" applyAlignment="1">
      <alignment horizontal="right"/>
    </xf>
    <xf numFmtId="0" fontId="0" fillId="13" borderId="0" xfId="0" applyFill="1"/>
    <xf numFmtId="0" fontId="0" fillId="2" borderId="0" xfId="0" applyFill="1" applyBorder="1"/>
    <xf numFmtId="0" fontId="0" fillId="4" borderId="0" xfId="0" applyFill="1" applyBorder="1"/>
    <xf numFmtId="0" fontId="0" fillId="3" borderId="0" xfId="0" applyFill="1" applyBorder="1"/>
    <xf numFmtId="0" fontId="0" fillId="12" borderId="0" xfId="0" applyFill="1" applyBorder="1"/>
    <xf numFmtId="0" fontId="0" fillId="9" borderId="0" xfId="0" applyFill="1" applyBorder="1"/>
    <xf numFmtId="0" fontId="0" fillId="0" borderId="0" xfId="0" applyFill="1" applyBorder="1" applyAlignment="1">
      <alignment horizontal="center" vertical="center" wrapText="1"/>
    </xf>
    <xf numFmtId="0" fontId="9" fillId="3" borderId="1" xfId="0" applyFont="1" applyFill="1" applyBorder="1" applyAlignment="1" applyProtection="1">
      <alignment horizontal="center" vertical="top"/>
      <protection locked="0"/>
    </xf>
    <xf numFmtId="0" fontId="1" fillId="9" borderId="0" xfId="1" applyFill="1" applyBorder="1"/>
    <xf numFmtId="0" fontId="1" fillId="9" borderId="0" xfId="1" applyFill="1" applyBorder="1" applyAlignment="1">
      <alignment horizontal="left" vertical="center" indent="1"/>
    </xf>
    <xf numFmtId="44" fontId="0" fillId="8" borderId="11" xfId="2" applyFont="1" applyFill="1" applyBorder="1"/>
    <xf numFmtId="0" fontId="0" fillId="8" borderId="12" xfId="0" applyFill="1" applyBorder="1"/>
    <xf numFmtId="44" fontId="0" fillId="3" borderId="11" xfId="2" applyFont="1" applyFill="1" applyBorder="1"/>
    <xf numFmtId="0" fontId="0" fillId="3" borderId="12" xfId="0" applyFill="1" applyBorder="1"/>
    <xf numFmtId="44" fontId="0" fillId="4" borderId="11" xfId="2" applyFont="1" applyFill="1" applyBorder="1"/>
    <xf numFmtId="0" fontId="0" fillId="4" borderId="12" xfId="0" applyFill="1" applyBorder="1"/>
    <xf numFmtId="44" fontId="0" fillId="2" borderId="11" xfId="2" applyFont="1" applyFill="1" applyBorder="1"/>
    <xf numFmtId="0" fontId="0" fillId="2" borderId="12" xfId="0" applyFill="1" applyBorder="1"/>
    <xf numFmtId="44" fontId="0" fillId="0" borderId="11" xfId="2" applyFont="1" applyFill="1" applyBorder="1"/>
    <xf numFmtId="0" fontId="0" fillId="0" borderId="12" xfId="0" applyFill="1" applyBorder="1"/>
    <xf numFmtId="44" fontId="0" fillId="12" borderId="11" xfId="2" applyFont="1" applyFill="1" applyBorder="1"/>
    <xf numFmtId="0" fontId="0" fillId="12" borderId="12" xfId="0" applyFill="1" applyBorder="1"/>
    <xf numFmtId="44" fontId="0" fillId="9" borderId="13" xfId="2" applyFont="1" applyFill="1" applyBorder="1"/>
    <xf numFmtId="0" fontId="0" fillId="9" borderId="14" xfId="0" applyFill="1" applyBorder="1"/>
    <xf numFmtId="0" fontId="0" fillId="9" borderId="15" xfId="0" applyFill="1" applyBorder="1"/>
    <xf numFmtId="44" fontId="0" fillId="0" borderId="16" xfId="2" applyFont="1" applyFill="1" applyBorder="1"/>
    <xf numFmtId="0" fontId="0" fillId="0" borderId="17" xfId="0" applyFill="1" applyBorder="1"/>
    <xf numFmtId="0" fontId="0" fillId="0" borderId="18" xfId="0" applyFill="1" applyBorder="1"/>
    <xf numFmtId="44" fontId="0" fillId="8" borderId="0" xfId="2" applyFont="1" applyFill="1" applyAlignment="1">
      <alignment horizontal="left"/>
    </xf>
    <xf numFmtId="0" fontId="2" fillId="2" borderId="0" xfId="0" applyFont="1" applyFill="1" applyAlignment="1" applyProtection="1">
      <alignment vertical="top" wrapText="1"/>
    </xf>
    <xf numFmtId="0" fontId="2" fillId="2" borderId="0" xfId="0" applyFont="1" applyFill="1" applyAlignment="1" applyProtection="1">
      <alignment vertical="top"/>
    </xf>
    <xf numFmtId="44" fontId="2" fillId="2" borderId="0" xfId="2" applyFont="1" applyFill="1" applyAlignment="1" applyProtection="1">
      <alignment vertical="top"/>
    </xf>
    <xf numFmtId="0" fontId="0" fillId="0" borderId="0" xfId="0" applyFill="1" applyBorder="1" applyAlignment="1">
      <alignment horizontal="center" vertical="center" wrapText="1"/>
    </xf>
    <xf numFmtId="0" fontId="0" fillId="9" borderId="0" xfId="0" applyFill="1" applyBorder="1" applyAlignment="1">
      <alignment horizontal="center" vertical="center" wrapText="1"/>
    </xf>
    <xf numFmtId="0" fontId="2" fillId="0" borderId="2" xfId="0" applyFont="1" applyFill="1" applyBorder="1" applyAlignment="1" applyProtection="1">
      <alignment vertical="top"/>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2" xfId="0" applyFill="1" applyBorder="1" applyAlignment="1">
      <alignment horizontal="center" wrapText="1"/>
    </xf>
    <xf numFmtId="0" fontId="0" fillId="0" borderId="4" xfId="0" applyFill="1" applyBorder="1" applyAlignment="1">
      <alignment horizontal="center" wrapText="1"/>
    </xf>
    <xf numFmtId="0" fontId="1" fillId="0" borderId="2" xfId="1"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wrapText="1"/>
    </xf>
    <xf numFmtId="0" fontId="0" fillId="3" borderId="2" xfId="0"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xf>
    <xf numFmtId="0" fontId="0" fillId="3" borderId="4" xfId="0" applyFill="1" applyBorder="1" applyAlignment="1">
      <alignment horizontal="center"/>
    </xf>
    <xf numFmtId="0" fontId="2" fillId="3" borderId="2" xfId="0" applyNumberFormat="1" applyFont="1" applyFill="1" applyBorder="1" applyAlignment="1" applyProtection="1">
      <alignment horizontal="center" vertical="top" wrapText="1"/>
      <protection locked="0"/>
    </xf>
    <xf numFmtId="0" fontId="2" fillId="3" borderId="3" xfId="0" applyNumberFormat="1" applyFont="1" applyFill="1" applyBorder="1" applyAlignment="1" applyProtection="1">
      <alignment horizontal="center" vertical="top" wrapText="1"/>
      <protection locked="0"/>
    </xf>
    <xf numFmtId="0" fontId="2" fillId="3" borderId="4" xfId="0" applyNumberFormat="1" applyFont="1" applyFill="1" applyBorder="1" applyAlignment="1" applyProtection="1">
      <alignment horizontal="center" vertical="top" wrapText="1"/>
      <protection locked="0"/>
    </xf>
    <xf numFmtId="0" fontId="2" fillId="0"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49" fontId="2" fillId="3" borderId="2" xfId="0" applyNumberFormat="1" applyFont="1" applyFill="1" applyBorder="1" applyAlignment="1" applyProtection="1">
      <alignment horizontal="left" vertical="top" wrapText="1"/>
    </xf>
    <xf numFmtId="49" fontId="2" fillId="3" borderId="3" xfId="0" applyNumberFormat="1" applyFont="1" applyFill="1" applyBorder="1" applyAlignment="1" applyProtection="1">
      <alignment horizontal="left" vertical="top" wrapText="1"/>
    </xf>
    <xf numFmtId="49" fontId="2" fillId="3" borderId="4" xfId="0" applyNumberFormat="1" applyFont="1" applyFill="1" applyBorder="1" applyAlignment="1" applyProtection="1">
      <alignment horizontal="left" vertical="top" wrapText="1"/>
    </xf>
    <xf numFmtId="0" fontId="2" fillId="5" borderId="1" xfId="0" applyFont="1" applyFill="1" applyBorder="1" applyAlignment="1" applyProtection="1">
      <alignment vertical="top"/>
    </xf>
    <xf numFmtId="0" fontId="0" fillId="0" borderId="1" xfId="0" applyBorder="1" applyAlignment="1" applyProtection="1">
      <alignment vertical="top"/>
    </xf>
    <xf numFmtId="0" fontId="2"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9" fillId="6" borderId="1" xfId="0" applyFont="1" applyFill="1" applyBorder="1" applyAlignment="1" applyProtection="1">
      <alignment vertical="top"/>
    </xf>
    <xf numFmtId="0" fontId="11" fillId="6" borderId="0" xfId="0" applyFont="1" applyFill="1" applyAlignment="1" applyProtection="1">
      <alignment horizontal="left" vertical="top"/>
    </xf>
    <xf numFmtId="0" fontId="0" fillId="0" borderId="9" xfId="0" applyBorder="1" applyAlignment="1" applyProtection="1">
      <alignment vertical="top"/>
    </xf>
    <xf numFmtId="0" fontId="11" fillId="5" borderId="0" xfId="0" applyFont="1" applyFill="1" applyAlignment="1" applyProtection="1">
      <alignment horizontal="left" vertical="top"/>
    </xf>
    <xf numFmtId="0" fontId="0" fillId="5" borderId="0" xfId="0" applyFill="1" applyBorder="1" applyAlignment="1" applyProtection="1">
      <alignment vertical="top"/>
    </xf>
    <xf numFmtId="0" fontId="2" fillId="3" borderId="2" xfId="0" applyFont="1" applyFill="1" applyBorder="1" applyAlignment="1" applyProtection="1">
      <alignment vertical="top"/>
      <protection locked="0"/>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9" fillId="5" borderId="1" xfId="0" applyFont="1" applyFill="1" applyBorder="1" applyAlignment="1" applyProtection="1">
      <alignment vertical="top"/>
    </xf>
    <xf numFmtId="0" fontId="9" fillId="5" borderId="8" xfId="0" applyFont="1" applyFill="1" applyBorder="1" applyAlignment="1" applyProtection="1">
      <alignment vertical="top"/>
    </xf>
    <xf numFmtId="0" fontId="9" fillId="5" borderId="2" xfId="0" applyFont="1" applyFill="1" applyBorder="1" applyAlignment="1" applyProtection="1">
      <alignment horizontal="center" vertical="top"/>
    </xf>
    <xf numFmtId="0" fontId="9" fillId="0" borderId="4" xfId="0" applyFont="1" applyBorder="1" applyAlignment="1" applyProtection="1">
      <alignment horizontal="center" vertical="top"/>
    </xf>
    <xf numFmtId="0" fontId="9" fillId="5" borderId="4" xfId="0" applyFont="1" applyFill="1" applyBorder="1" applyAlignment="1" applyProtection="1">
      <alignment horizontal="center" vertical="top"/>
    </xf>
    <xf numFmtId="0" fontId="2" fillId="3" borderId="6"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2" borderId="0" xfId="0" applyFill="1" applyAlignment="1">
      <alignment horizontal="center" wrapText="1"/>
    </xf>
    <xf numFmtId="0" fontId="0" fillId="3" borderId="3" xfId="0" applyFill="1" applyBorder="1" applyAlignment="1">
      <alignment horizontal="center" wrapText="1"/>
    </xf>
    <xf numFmtId="0" fontId="0" fillId="3" borderId="3" xfId="0" applyFill="1" applyBorder="1" applyAlignment="1">
      <alignment horizontal="center"/>
    </xf>
  </cellXfs>
  <cellStyles count="3">
    <cellStyle name="Currency" xfId="2" builtinId="4"/>
    <cellStyle name="Hyperlink" xfId="1" builtinId="8"/>
    <cellStyle name="Normal" xfId="0" builtinId="0"/>
  </cellStyles>
  <dxfs count="5">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donandcarolerodgers@hot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neschal@stierbach.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mailto:exchequer@stierbach.org" TargetMode="External"/><Relationship Id="rId2" Type="http://schemas.openxmlformats.org/officeDocument/2006/relationships/hyperlink" Target="mailto:baroness@stierbach.org" TargetMode="External"/><Relationship Id="rId1" Type="http://schemas.openxmlformats.org/officeDocument/2006/relationships/hyperlink" Target="mailto:baron@stierbach.org" TargetMode="External"/><Relationship Id="rId4" Type="http://schemas.openxmlformats.org/officeDocument/2006/relationships/hyperlink" Target="mailto:thechatelaine@stierbach.or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utlerandeichersept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workbookViewId="0">
      <selection activeCell="A20" sqref="A20"/>
    </sheetView>
  </sheetViews>
  <sheetFormatPr defaultRowHeight="15" x14ac:dyDescent="0.25"/>
  <cols>
    <col min="1" max="1" width="16.42578125" style="4" customWidth="1"/>
    <col min="2" max="2" width="3.28515625" style="4" customWidth="1"/>
    <col min="3" max="3" width="19.7109375" style="4" customWidth="1"/>
    <col min="4" max="4" width="9.140625" style="4"/>
    <col min="5" max="5" width="11.140625" style="4" customWidth="1"/>
    <col min="6" max="6" width="4.140625" style="4" customWidth="1"/>
    <col min="7" max="7" width="9.140625" style="4"/>
    <col min="8" max="8" width="16.5703125" style="4" customWidth="1"/>
    <col min="9" max="9" width="9.140625" style="4"/>
    <col min="10" max="10" width="10.5703125" style="63" bestFit="1" customWidth="1"/>
    <col min="11" max="14" width="9.140625" style="4"/>
    <col min="15" max="15" width="10.5703125" style="4" customWidth="1"/>
    <col min="16" max="16384" width="9.140625" style="4"/>
  </cols>
  <sheetData>
    <row r="1" spans="1:15" ht="15.75" thickBot="1" x14ac:dyDescent="0.3">
      <c r="A1" s="4" t="s">
        <v>376</v>
      </c>
      <c r="J1" s="178" t="s">
        <v>374</v>
      </c>
      <c r="K1" s="179"/>
      <c r="L1" s="179"/>
      <c r="M1" s="179"/>
      <c r="N1" s="179"/>
      <c r="O1" s="180"/>
    </row>
    <row r="2" spans="1:15" ht="15.75" thickTop="1" x14ac:dyDescent="0.25">
      <c r="A2" s="4" t="s">
        <v>377</v>
      </c>
      <c r="J2" s="163" t="s">
        <v>382</v>
      </c>
      <c r="K2" s="79"/>
      <c r="L2" s="79"/>
      <c r="M2" s="79"/>
      <c r="N2" s="79"/>
      <c r="O2" s="164"/>
    </row>
    <row r="3" spans="1:15" ht="16.5" customHeight="1" x14ac:dyDescent="0.25">
      <c r="J3" s="165" t="s">
        <v>391</v>
      </c>
      <c r="K3" s="156"/>
      <c r="L3" s="156"/>
      <c r="M3" s="156"/>
      <c r="N3" s="156"/>
      <c r="O3" s="166"/>
    </row>
    <row r="4" spans="1:15" x14ac:dyDescent="0.25">
      <c r="J4" s="167" t="s">
        <v>381</v>
      </c>
      <c r="K4" s="155"/>
      <c r="L4" s="155"/>
      <c r="M4" s="155"/>
      <c r="N4" s="155"/>
      <c r="O4" s="168"/>
    </row>
    <row r="5" spans="1:15" x14ac:dyDescent="0.25">
      <c r="J5" s="169" t="s">
        <v>380</v>
      </c>
      <c r="K5" s="154"/>
      <c r="L5" s="154"/>
      <c r="M5" s="154"/>
      <c r="N5" s="154"/>
      <c r="O5" s="170"/>
    </row>
    <row r="6" spans="1:15" x14ac:dyDescent="0.25">
      <c r="J6" s="171" t="s">
        <v>375</v>
      </c>
      <c r="O6" s="172"/>
    </row>
    <row r="7" spans="1:15" x14ac:dyDescent="0.25">
      <c r="J7" s="173" t="s">
        <v>379</v>
      </c>
      <c r="K7" s="157"/>
      <c r="L7" s="157"/>
      <c r="M7" s="157"/>
      <c r="N7" s="157"/>
      <c r="O7" s="174"/>
    </row>
    <row r="8" spans="1:15" ht="15.75" thickBot="1" x14ac:dyDescent="0.3">
      <c r="J8" s="175" t="s">
        <v>378</v>
      </c>
      <c r="K8" s="176"/>
      <c r="L8" s="176"/>
      <c r="M8" s="176"/>
      <c r="N8" s="176"/>
      <c r="O8" s="177"/>
    </row>
    <row r="11" spans="1:15" ht="66.75" customHeight="1" x14ac:dyDescent="0.25">
      <c r="A11" s="185" t="s">
        <v>387</v>
      </c>
      <c r="B11" s="185"/>
      <c r="C11" s="185"/>
      <c r="D11" s="185"/>
      <c r="E11" s="185"/>
      <c r="F11" s="185"/>
      <c r="G11" s="185"/>
      <c r="H11" s="185"/>
      <c r="I11" s="185"/>
      <c r="J11" s="185"/>
      <c r="K11" s="185"/>
      <c r="L11" s="185"/>
      <c r="M11" s="185"/>
      <c r="N11" s="185"/>
      <c r="O11" s="185"/>
    </row>
    <row r="13" spans="1:15" ht="66" customHeight="1" x14ac:dyDescent="0.25">
      <c r="A13" s="185" t="s">
        <v>392</v>
      </c>
      <c r="B13" s="185"/>
      <c r="C13" s="185"/>
      <c r="D13" s="185"/>
      <c r="E13" s="185"/>
      <c r="F13" s="185"/>
      <c r="G13" s="185"/>
      <c r="H13" s="185"/>
      <c r="I13" s="185"/>
      <c r="J13" s="185"/>
      <c r="K13" s="185"/>
      <c r="L13" s="185"/>
      <c r="M13" s="185"/>
      <c r="N13" s="185"/>
      <c r="O13" s="185"/>
    </row>
    <row r="15" spans="1:15" ht="28.5" customHeight="1" x14ac:dyDescent="0.25">
      <c r="A15" s="185" t="s">
        <v>383</v>
      </c>
      <c r="B15" s="185"/>
      <c r="C15" s="185"/>
      <c r="D15" s="185"/>
      <c r="E15" s="185"/>
      <c r="F15" s="185"/>
      <c r="G15" s="185"/>
      <c r="H15" s="185"/>
      <c r="I15" s="185"/>
      <c r="J15" s="185"/>
      <c r="K15" s="185"/>
      <c r="L15" s="185"/>
      <c r="M15" s="185"/>
      <c r="N15" s="185"/>
      <c r="O15" s="185"/>
    </row>
    <row r="17" spans="1:15" ht="69.75" customHeight="1" x14ac:dyDescent="0.25">
      <c r="A17" s="185" t="s">
        <v>388</v>
      </c>
      <c r="B17" s="185"/>
      <c r="C17" s="185"/>
      <c r="D17" s="185"/>
      <c r="E17" s="185"/>
      <c r="F17" s="185"/>
      <c r="G17" s="185"/>
      <c r="H17" s="185"/>
      <c r="I17" s="185"/>
      <c r="J17" s="185"/>
      <c r="K17" s="185"/>
      <c r="L17" s="185"/>
      <c r="M17" s="185"/>
      <c r="N17" s="185"/>
      <c r="O17" s="185"/>
    </row>
    <row r="18" spans="1:15" ht="15" customHeight="1" x14ac:dyDescent="0.25">
      <c r="A18" s="159"/>
      <c r="B18" s="159"/>
      <c r="C18" s="159"/>
      <c r="D18" s="159"/>
      <c r="E18" s="159"/>
      <c r="F18" s="159"/>
      <c r="G18" s="159"/>
      <c r="H18" s="159"/>
      <c r="I18" s="159"/>
      <c r="J18" s="159"/>
      <c r="K18" s="159"/>
      <c r="L18" s="159"/>
      <c r="M18" s="159"/>
      <c r="N18" s="159"/>
      <c r="O18" s="159"/>
    </row>
    <row r="19" spans="1:15" ht="69.75" customHeight="1" x14ac:dyDescent="0.25">
      <c r="A19" s="185" t="s">
        <v>394</v>
      </c>
      <c r="B19" s="185"/>
      <c r="C19" s="185"/>
      <c r="D19" s="185"/>
      <c r="E19" s="185"/>
      <c r="F19" s="185"/>
      <c r="G19" s="185"/>
      <c r="H19" s="185"/>
      <c r="I19" s="185"/>
      <c r="J19" s="185"/>
      <c r="K19" s="185"/>
      <c r="L19" s="185"/>
      <c r="M19" s="185"/>
      <c r="N19" s="185"/>
      <c r="O19" s="185"/>
    </row>
    <row r="21" spans="1:15" ht="60.75" customHeight="1" x14ac:dyDescent="0.25">
      <c r="A21" s="185" t="s">
        <v>389</v>
      </c>
      <c r="B21" s="185"/>
      <c r="C21" s="185"/>
      <c r="D21" s="185"/>
      <c r="E21" s="185"/>
      <c r="F21" s="185"/>
      <c r="G21" s="185"/>
      <c r="H21" s="185"/>
      <c r="I21" s="185"/>
      <c r="J21" s="185"/>
      <c r="K21" s="185"/>
      <c r="L21" s="185"/>
      <c r="M21" s="185"/>
      <c r="N21" s="185"/>
      <c r="O21" s="185"/>
    </row>
    <row r="22" spans="1:15" ht="15" customHeight="1" x14ac:dyDescent="0.25">
      <c r="A22" s="159"/>
      <c r="B22" s="159"/>
      <c r="C22" s="159"/>
      <c r="D22" s="159"/>
      <c r="E22" s="159"/>
      <c r="F22" s="159"/>
      <c r="G22" s="159"/>
      <c r="H22" s="159"/>
      <c r="I22" s="159"/>
      <c r="J22" s="159"/>
      <c r="K22" s="159"/>
      <c r="L22" s="159"/>
      <c r="M22" s="159"/>
      <c r="N22" s="159"/>
      <c r="O22" s="159"/>
    </row>
    <row r="23" spans="1:15" ht="60.75" customHeight="1" x14ac:dyDescent="0.25">
      <c r="A23" s="185" t="s">
        <v>393</v>
      </c>
      <c r="B23" s="185"/>
      <c r="C23" s="185"/>
      <c r="D23" s="185"/>
      <c r="E23" s="185"/>
      <c r="F23" s="185"/>
      <c r="G23" s="185"/>
      <c r="H23" s="185"/>
      <c r="I23" s="185"/>
      <c r="J23" s="185"/>
      <c r="K23" s="185"/>
      <c r="L23" s="185"/>
      <c r="M23" s="185"/>
      <c r="N23" s="185"/>
      <c r="O23" s="185"/>
    </row>
    <row r="25" spans="1:15" ht="59.25" customHeight="1" x14ac:dyDescent="0.25">
      <c r="A25" s="185" t="s">
        <v>384</v>
      </c>
      <c r="B25" s="185"/>
      <c r="C25" s="185"/>
      <c r="D25" s="185"/>
      <c r="E25" s="185"/>
      <c r="F25" s="185"/>
      <c r="G25" s="185"/>
      <c r="H25" s="185"/>
      <c r="I25" s="185"/>
      <c r="J25" s="185"/>
      <c r="K25" s="185"/>
      <c r="L25" s="185"/>
      <c r="M25" s="185"/>
      <c r="N25" s="185"/>
      <c r="O25" s="185"/>
    </row>
    <row r="27" spans="1:15" ht="59.25" customHeight="1" x14ac:dyDescent="0.25">
      <c r="A27" s="186" t="s">
        <v>385</v>
      </c>
      <c r="B27" s="186"/>
      <c r="C27" s="186"/>
      <c r="D27" s="186"/>
      <c r="E27" s="186"/>
      <c r="F27" s="186"/>
      <c r="G27" s="186"/>
      <c r="H27" s="186"/>
      <c r="I27" s="186"/>
      <c r="J27" s="186"/>
      <c r="K27" s="186"/>
      <c r="L27" s="186"/>
      <c r="M27" s="186"/>
      <c r="N27" s="186"/>
      <c r="O27" s="186"/>
    </row>
    <row r="28" spans="1:15" x14ac:dyDescent="0.25">
      <c r="C28" s="4" t="s">
        <v>305</v>
      </c>
    </row>
    <row r="30" spans="1:15" ht="45" customHeight="1" x14ac:dyDescent="0.25">
      <c r="A30" s="185" t="s">
        <v>390</v>
      </c>
      <c r="B30" s="185"/>
      <c r="C30" s="185"/>
      <c r="D30" s="185"/>
      <c r="E30" s="185"/>
      <c r="F30" s="185"/>
      <c r="G30" s="185"/>
      <c r="H30" s="185"/>
      <c r="I30" s="185"/>
      <c r="J30" s="185"/>
      <c r="K30" s="185"/>
      <c r="L30" s="185"/>
      <c r="M30" s="185"/>
      <c r="N30" s="185"/>
      <c r="O30" s="185"/>
    </row>
    <row r="32" spans="1:15" x14ac:dyDescent="0.25">
      <c r="A32" s="4" t="s">
        <v>386</v>
      </c>
    </row>
    <row r="34" spans="1:8" x14ac:dyDescent="0.25">
      <c r="G34" s="64"/>
    </row>
    <row r="35" spans="1:8" x14ac:dyDescent="0.25">
      <c r="A35" s="158" t="s">
        <v>306</v>
      </c>
      <c r="B35" s="158"/>
      <c r="C35" s="158"/>
      <c r="D35" s="158" t="s">
        <v>309</v>
      </c>
      <c r="E35" s="158"/>
      <c r="F35" s="158"/>
      <c r="G35" s="161"/>
      <c r="H35" s="158"/>
    </row>
    <row r="36" spans="1:8" x14ac:dyDescent="0.25">
      <c r="A36" s="158" t="s">
        <v>307</v>
      </c>
      <c r="B36" s="158"/>
      <c r="C36" s="158"/>
      <c r="D36" s="158" t="s">
        <v>309</v>
      </c>
      <c r="E36" s="158"/>
      <c r="F36" s="158"/>
      <c r="G36" s="161"/>
      <c r="H36" s="158"/>
    </row>
    <row r="37" spans="1:8" x14ac:dyDescent="0.25">
      <c r="A37" s="158" t="s">
        <v>308</v>
      </c>
      <c r="B37" s="158"/>
      <c r="C37" s="158"/>
      <c r="D37" s="158" t="s">
        <v>309</v>
      </c>
      <c r="E37" s="158"/>
      <c r="F37" s="158"/>
      <c r="G37" s="161"/>
      <c r="H37" s="158"/>
    </row>
    <row r="38" spans="1:8" x14ac:dyDescent="0.25">
      <c r="A38" s="158"/>
      <c r="B38" s="158"/>
      <c r="C38" s="158"/>
      <c r="D38" s="158"/>
      <c r="E38" s="158"/>
      <c r="F38" s="158"/>
      <c r="G38" s="158"/>
      <c r="H38" s="158"/>
    </row>
    <row r="39" spans="1:8" x14ac:dyDescent="0.25">
      <c r="A39" s="158" t="s">
        <v>323</v>
      </c>
      <c r="B39" s="158"/>
      <c r="C39" s="158"/>
      <c r="D39" s="158"/>
      <c r="E39" s="158"/>
      <c r="F39" s="158"/>
      <c r="G39" s="158"/>
      <c r="H39" s="158"/>
    </row>
    <row r="40" spans="1:8" x14ac:dyDescent="0.25">
      <c r="A40" s="158"/>
      <c r="B40" s="158"/>
      <c r="C40" s="158"/>
      <c r="D40" s="158"/>
      <c r="E40" s="158"/>
      <c r="F40" s="158"/>
      <c r="G40" s="162"/>
      <c r="H40" s="158"/>
    </row>
    <row r="41" spans="1:8" x14ac:dyDescent="0.25">
      <c r="G41" s="8"/>
    </row>
    <row r="42" spans="1:8" x14ac:dyDescent="0.25">
      <c r="C42" s="65"/>
      <c r="D42" s="66"/>
      <c r="E42" s="66"/>
      <c r="F42" s="66"/>
      <c r="G42" s="8"/>
      <c r="H42" s="66"/>
    </row>
    <row r="43" spans="1:8" x14ac:dyDescent="0.25">
      <c r="G43" s="64"/>
    </row>
    <row r="44" spans="1:8" x14ac:dyDescent="0.25">
      <c r="C44" s="67"/>
      <c r="G44" s="64"/>
    </row>
    <row r="47" spans="1:8" x14ac:dyDescent="0.25">
      <c r="G47" s="64"/>
    </row>
    <row r="50" spans="3:7" x14ac:dyDescent="0.25">
      <c r="G50" s="64"/>
    </row>
    <row r="51" spans="3:7" x14ac:dyDescent="0.25">
      <c r="C51" s="68"/>
      <c r="G51" s="64"/>
    </row>
    <row r="57" spans="3:7" x14ac:dyDescent="0.25">
      <c r="C57" s="63"/>
    </row>
    <row r="70" spans="1:1" x14ac:dyDescent="0.25">
      <c r="A70" s="69"/>
    </row>
    <row r="72" spans="1:1" x14ac:dyDescent="0.25">
      <c r="A72" s="68"/>
    </row>
  </sheetData>
  <mergeCells count="10">
    <mergeCell ref="A25:O25"/>
    <mergeCell ref="A27:O27"/>
    <mergeCell ref="A30:O30"/>
    <mergeCell ref="A23:O23"/>
    <mergeCell ref="A19:O19"/>
    <mergeCell ref="A11:O11"/>
    <mergeCell ref="A13:O13"/>
    <mergeCell ref="A15:O15"/>
    <mergeCell ref="A17:O17"/>
    <mergeCell ref="A21:O2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workbookViewId="0">
      <selection activeCell="B10" sqref="B10"/>
    </sheetView>
  </sheetViews>
  <sheetFormatPr defaultRowHeight="15" x14ac:dyDescent="0.25"/>
  <cols>
    <col min="1" max="1" width="36.140625" customWidth="1"/>
    <col min="2" max="2" width="20.7109375" bestFit="1" customWidth="1"/>
    <col min="3" max="3" width="10.5703125" bestFit="1" customWidth="1"/>
    <col min="6" max="6" width="10.5703125" style="124" bestFit="1" customWidth="1"/>
    <col min="7" max="7" width="14.42578125" bestFit="1" customWidth="1"/>
    <col min="8" max="8" width="12.42578125" bestFit="1" customWidth="1"/>
    <col min="9" max="9" width="33.5703125" bestFit="1" customWidth="1"/>
  </cols>
  <sheetData>
    <row r="2" spans="1:9" x14ac:dyDescent="0.25">
      <c r="A2" s="6" t="s">
        <v>0</v>
      </c>
      <c r="B2" s="6" t="s">
        <v>24</v>
      </c>
      <c r="C2" s="6" t="s">
        <v>106</v>
      </c>
      <c r="D2" s="6" t="s">
        <v>107</v>
      </c>
      <c r="E2" s="6">
        <v>20187</v>
      </c>
      <c r="F2" s="124">
        <v>1200</v>
      </c>
      <c r="G2" s="6" t="s">
        <v>1</v>
      </c>
      <c r="H2" s="6" t="s">
        <v>3</v>
      </c>
      <c r="I2" s="7" t="s">
        <v>2</v>
      </c>
    </row>
    <row r="3" spans="1:9" x14ac:dyDescent="0.25">
      <c r="A3" t="s">
        <v>312</v>
      </c>
      <c r="B3" t="s">
        <v>313</v>
      </c>
      <c r="C3" t="s">
        <v>109</v>
      </c>
      <c r="D3" t="s">
        <v>107</v>
      </c>
      <c r="E3">
        <v>20112</v>
      </c>
    </row>
    <row r="7" spans="1:9" x14ac:dyDescent="0.25">
      <c r="A7" s="133"/>
    </row>
    <row r="8" spans="1:9" x14ac:dyDescent="0.25">
      <c r="A8" s="133"/>
    </row>
    <row r="9" spans="1:9" x14ac:dyDescent="0.25">
      <c r="B9" s="1" t="s">
        <v>338</v>
      </c>
    </row>
  </sheetData>
  <hyperlinks>
    <hyperlink ref="I2"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5" sqref="E5"/>
    </sheetView>
  </sheetViews>
  <sheetFormatPr defaultRowHeight="15" x14ac:dyDescent="0.25"/>
  <cols>
    <col min="1" max="1" width="27.5703125" customWidth="1"/>
  </cols>
  <sheetData>
    <row r="1" spans="1:5" x14ac:dyDescent="0.25">
      <c r="C1" t="s">
        <v>370</v>
      </c>
    </row>
    <row r="2" spans="1:5" x14ac:dyDescent="0.25">
      <c r="A2" t="s">
        <v>284</v>
      </c>
    </row>
    <row r="3" spans="1:5" x14ac:dyDescent="0.25">
      <c r="A3" t="s">
        <v>285</v>
      </c>
    </row>
    <row r="4" spans="1:5" x14ac:dyDescent="0.25">
      <c r="E4" t="s">
        <v>371</v>
      </c>
    </row>
    <row r="6" spans="1:5" x14ac:dyDescent="0.25">
      <c r="C6" t="s">
        <v>368</v>
      </c>
    </row>
    <row r="7" spans="1:5" x14ac:dyDescent="0.25">
      <c r="A7" s="70" t="s">
        <v>99</v>
      </c>
    </row>
    <row r="8" spans="1:5" x14ac:dyDescent="0.25">
      <c r="A8" s="74" t="s">
        <v>287</v>
      </c>
    </row>
    <row r="9" spans="1:5" x14ac:dyDescent="0.25">
      <c r="A9" s="74" t="s">
        <v>288</v>
      </c>
    </row>
    <row r="11" spans="1:5" x14ac:dyDescent="0.25">
      <c r="C11" t="s">
        <v>369</v>
      </c>
    </row>
    <row r="12" spans="1:5" x14ac:dyDescent="0.25">
      <c r="A12" s="124">
        <v>50</v>
      </c>
    </row>
    <row r="13" spans="1:5" x14ac:dyDescent="0.25">
      <c r="A13" s="124">
        <v>100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workbookViewId="0">
      <selection activeCell="B34" sqref="B34"/>
    </sheetView>
  </sheetViews>
  <sheetFormatPr defaultRowHeight="15" x14ac:dyDescent="0.25"/>
  <cols>
    <col min="1" max="1" width="22.5703125" style="75" customWidth="1"/>
    <col min="2" max="2" width="27.85546875" style="75" bestFit="1" customWidth="1"/>
    <col min="3" max="3" width="10.42578125" style="75" customWidth="1"/>
    <col min="4" max="5" width="9.140625" style="75"/>
    <col min="6" max="6" width="23" style="75" customWidth="1"/>
    <col min="7" max="7" width="26.42578125" style="75" customWidth="1"/>
    <col min="8" max="8" width="16" style="75" customWidth="1"/>
    <col min="9" max="9" width="13.5703125" style="75" customWidth="1"/>
    <col min="10" max="16384" width="9.140625" style="75"/>
  </cols>
  <sheetData>
    <row r="1" spans="1:8" x14ac:dyDescent="0.25">
      <c r="A1" s="1" t="s">
        <v>250</v>
      </c>
      <c r="B1" s="1"/>
      <c r="C1" s="1"/>
      <c r="D1" s="1"/>
      <c r="E1" s="1"/>
      <c r="F1" s="1"/>
      <c r="G1" s="1"/>
      <c r="H1" s="1"/>
    </row>
    <row r="2" spans="1:8" x14ac:dyDescent="0.25">
      <c r="A2" s="1" t="s">
        <v>251</v>
      </c>
      <c r="B2" s="1"/>
      <c r="C2" s="1"/>
      <c r="D2" s="1"/>
      <c r="E2" s="1"/>
      <c r="F2" s="1"/>
      <c r="G2" s="1"/>
      <c r="H2" s="1"/>
    </row>
    <row r="4" spans="1:8" x14ac:dyDescent="0.25">
      <c r="A4" s="75" t="s">
        <v>29</v>
      </c>
      <c r="F4" s="75" t="s">
        <v>30</v>
      </c>
    </row>
    <row r="5" spans="1:8" x14ac:dyDescent="0.25">
      <c r="A5" s="75" t="s">
        <v>87</v>
      </c>
      <c r="B5" s="6"/>
      <c r="F5" s="75" t="s">
        <v>87</v>
      </c>
      <c r="G5" s="6"/>
    </row>
    <row r="6" spans="1:8" x14ac:dyDescent="0.25">
      <c r="A6" s="75" t="s">
        <v>19</v>
      </c>
      <c r="B6" s="6"/>
      <c r="F6" s="75" t="s">
        <v>76</v>
      </c>
      <c r="G6" s="6"/>
    </row>
    <row r="7" spans="1:8" x14ac:dyDescent="0.25">
      <c r="A7" s="75" t="s">
        <v>80</v>
      </c>
      <c r="B7" s="7"/>
      <c r="F7" s="75" t="s">
        <v>81</v>
      </c>
      <c r="G7" s="7"/>
    </row>
    <row r="8" spans="1:8" x14ac:dyDescent="0.25">
      <c r="A8" s="75" t="s">
        <v>102</v>
      </c>
      <c r="B8" s="6"/>
      <c r="F8" s="75" t="s">
        <v>372</v>
      </c>
      <c r="G8" s="6"/>
    </row>
    <row r="9" spans="1:8" x14ac:dyDescent="0.25">
      <c r="A9" s="75" t="s">
        <v>103</v>
      </c>
      <c r="B9" s="6"/>
      <c r="F9" s="75" t="s">
        <v>103</v>
      </c>
      <c r="G9" s="6"/>
    </row>
    <row r="10" spans="1:8" x14ac:dyDescent="0.25">
      <c r="A10" s="75" t="s">
        <v>89</v>
      </c>
      <c r="B10" s="6"/>
      <c r="F10" s="75" t="s">
        <v>89</v>
      </c>
      <c r="G10" s="6"/>
    </row>
    <row r="11" spans="1:8" x14ac:dyDescent="0.25">
      <c r="A11" s="75" t="s">
        <v>104</v>
      </c>
      <c r="B11" s="6"/>
      <c r="F11" s="75" t="s">
        <v>104</v>
      </c>
      <c r="G11" s="6"/>
    </row>
    <row r="12" spans="1:8" x14ac:dyDescent="0.25">
      <c r="A12" s="75" t="s">
        <v>105</v>
      </c>
      <c r="B12" s="6"/>
      <c r="F12" s="75" t="s">
        <v>105</v>
      </c>
      <c r="G12" s="6"/>
    </row>
    <row r="13" spans="1:8" x14ac:dyDescent="0.25">
      <c r="A13" s="75" t="s">
        <v>149</v>
      </c>
      <c r="B13" s="6"/>
      <c r="F13" s="75" t="s">
        <v>149</v>
      </c>
      <c r="G13" s="6"/>
    </row>
    <row r="14" spans="1:8" x14ac:dyDescent="0.25">
      <c r="A14" s="75" t="s">
        <v>147</v>
      </c>
      <c r="B14" s="6"/>
      <c r="F14" s="75" t="s">
        <v>147</v>
      </c>
      <c r="G14" s="6"/>
    </row>
    <row r="15" spans="1:8" x14ac:dyDescent="0.25">
      <c r="A15" s="75" t="s">
        <v>148</v>
      </c>
      <c r="B15" s="86"/>
      <c r="F15" s="75" t="s">
        <v>148</v>
      </c>
      <c r="G15" s="6"/>
    </row>
    <row r="17" spans="1:11" x14ac:dyDescent="0.25">
      <c r="A17" s="75" t="s">
        <v>28</v>
      </c>
      <c r="B17" s="6"/>
      <c r="F17" s="75" t="s">
        <v>37</v>
      </c>
      <c r="H17" s="3"/>
    </row>
    <row r="18" spans="1:11" x14ac:dyDescent="0.25">
      <c r="H18" s="100" t="s">
        <v>38</v>
      </c>
      <c r="I18" s="100"/>
      <c r="J18" s="100"/>
      <c r="K18" s="100"/>
    </row>
    <row r="19" spans="1:11" x14ac:dyDescent="0.25">
      <c r="A19" s="75" t="s">
        <v>140</v>
      </c>
      <c r="B19" s="86"/>
      <c r="C19" s="75" t="s">
        <v>142</v>
      </c>
      <c r="D19" s="6"/>
      <c r="F19" s="75" t="s">
        <v>98</v>
      </c>
      <c r="G19" s="3" t="s">
        <v>99</v>
      </c>
    </row>
    <row r="20" spans="1:11" x14ac:dyDescent="0.25">
      <c r="A20" s="75" t="s">
        <v>141</v>
      </c>
      <c r="B20" s="86"/>
      <c r="C20" s="75" t="s">
        <v>143</v>
      </c>
      <c r="D20" s="6"/>
    </row>
    <row r="21" spans="1:11" x14ac:dyDescent="0.25">
      <c r="B21" s="77"/>
      <c r="C21" s="75" t="s">
        <v>373</v>
      </c>
    </row>
    <row r="22" spans="1:11" x14ac:dyDescent="0.25">
      <c r="A22" s="75" t="s">
        <v>119</v>
      </c>
      <c r="B22" s="6"/>
      <c r="C22" s="153"/>
      <c r="D22" s="153"/>
      <c r="E22" s="153"/>
      <c r="F22" s="75" t="s">
        <v>33</v>
      </c>
      <c r="G22" s="6"/>
    </row>
    <row r="23" spans="1:11" x14ac:dyDescent="0.25">
      <c r="A23" s="75" t="s">
        <v>32</v>
      </c>
      <c r="B23" s="6"/>
      <c r="C23" s="153"/>
      <c r="D23" s="153"/>
      <c r="E23" s="153"/>
      <c r="F23" s="75" t="s">
        <v>36</v>
      </c>
      <c r="G23" s="6"/>
      <c r="K23" s="76"/>
    </row>
    <row r="24" spans="1:11" x14ac:dyDescent="0.25">
      <c r="A24" s="75" t="s">
        <v>129</v>
      </c>
      <c r="B24" s="6"/>
      <c r="C24" s="153"/>
      <c r="D24" s="153"/>
      <c r="E24" s="153"/>
      <c r="F24" s="75" t="s">
        <v>34</v>
      </c>
      <c r="G24" s="7"/>
    </row>
    <row r="25" spans="1:11" x14ac:dyDescent="0.25">
      <c r="A25" s="75" t="s">
        <v>130</v>
      </c>
      <c r="B25" s="6"/>
      <c r="C25" s="153"/>
      <c r="D25" s="153"/>
      <c r="E25" s="153"/>
      <c r="F25" s="75" t="s">
        <v>35</v>
      </c>
      <c r="G25" s="6"/>
    </row>
    <row r="26" spans="1:11" x14ac:dyDescent="0.25">
      <c r="A26" s="75" t="s">
        <v>131</v>
      </c>
      <c r="B26" s="6"/>
      <c r="C26" s="153"/>
      <c r="D26" s="153"/>
      <c r="E26" s="153"/>
    </row>
    <row r="27" spans="1:11" x14ac:dyDescent="0.25">
      <c r="A27" s="75" t="s">
        <v>258</v>
      </c>
      <c r="B27" s="87"/>
      <c r="C27" s="153"/>
      <c r="D27" s="153"/>
      <c r="E27" s="153"/>
    </row>
    <row r="28" spans="1:11" x14ac:dyDescent="0.25">
      <c r="A28" s="75" t="s">
        <v>259</v>
      </c>
      <c r="B28" s="87"/>
      <c r="F28" s="75" t="s">
        <v>108</v>
      </c>
      <c r="H28" s="75" t="s">
        <v>289</v>
      </c>
      <c r="I28" s="79"/>
    </row>
    <row r="29" spans="1:11" ht="15" customHeight="1" x14ac:dyDescent="0.25">
      <c r="F29" s="75" t="s">
        <v>87</v>
      </c>
      <c r="G29" s="6"/>
      <c r="H29" s="3"/>
      <c r="I29" s="80"/>
    </row>
    <row r="30" spans="1:11" x14ac:dyDescent="0.25">
      <c r="A30" s="75" t="s">
        <v>146</v>
      </c>
      <c r="F30" s="75" t="s">
        <v>88</v>
      </c>
      <c r="G30" s="6"/>
    </row>
    <row r="31" spans="1:11" x14ac:dyDescent="0.25">
      <c r="A31" s="75" t="s">
        <v>87</v>
      </c>
      <c r="B31" s="81" t="s">
        <v>273</v>
      </c>
      <c r="F31" s="75" t="s">
        <v>77</v>
      </c>
      <c r="G31" s="6"/>
    </row>
    <row r="32" spans="1:11" x14ac:dyDescent="0.25">
      <c r="A32" s="75" t="s">
        <v>19</v>
      </c>
      <c r="B32" s="75" t="s">
        <v>150</v>
      </c>
      <c r="F32" s="75" t="s">
        <v>78</v>
      </c>
      <c r="G32" s="6"/>
    </row>
    <row r="33" spans="1:13" x14ac:dyDescent="0.25">
      <c r="A33" s="75" t="s">
        <v>80</v>
      </c>
      <c r="B33" s="76" t="s">
        <v>151</v>
      </c>
      <c r="F33" s="75" t="s">
        <v>89</v>
      </c>
      <c r="G33" s="6"/>
    </row>
    <row r="34" spans="1:13" x14ac:dyDescent="0.25">
      <c r="A34" s="75" t="s">
        <v>102</v>
      </c>
      <c r="B34" s="75" t="s">
        <v>152</v>
      </c>
      <c r="F34" s="75" t="s">
        <v>104</v>
      </c>
      <c r="G34" s="6"/>
    </row>
    <row r="35" spans="1:13" x14ac:dyDescent="0.25">
      <c r="A35" s="75" t="s">
        <v>103</v>
      </c>
      <c r="B35" s="75" t="s">
        <v>153</v>
      </c>
      <c r="F35" s="75" t="s">
        <v>79</v>
      </c>
      <c r="G35" s="6"/>
    </row>
    <row r="36" spans="1:13" x14ac:dyDescent="0.25">
      <c r="A36" s="75" t="s">
        <v>89</v>
      </c>
      <c r="B36" s="75" t="s">
        <v>107</v>
      </c>
      <c r="F36" s="75" t="s">
        <v>18</v>
      </c>
      <c r="G36" s="7"/>
    </row>
    <row r="37" spans="1:13" x14ac:dyDescent="0.25">
      <c r="A37" s="75" t="s">
        <v>104</v>
      </c>
      <c r="B37" s="75">
        <v>20187</v>
      </c>
    </row>
    <row r="38" spans="1:13" x14ac:dyDescent="0.25">
      <c r="A38" s="75" t="s">
        <v>105</v>
      </c>
      <c r="B38" s="75" t="s">
        <v>154</v>
      </c>
      <c r="F38" s="75" t="s">
        <v>157</v>
      </c>
      <c r="H38" s="75" t="s">
        <v>289</v>
      </c>
      <c r="M38" s="82"/>
    </row>
    <row r="39" spans="1:13" x14ac:dyDescent="0.25">
      <c r="A39" s="75" t="s">
        <v>149</v>
      </c>
      <c r="B39" s="75" t="s">
        <v>155</v>
      </c>
      <c r="F39" s="75" t="s">
        <v>87</v>
      </c>
      <c r="G39" s="6"/>
      <c r="H39" s="3"/>
    </row>
    <row r="40" spans="1:13" x14ac:dyDescent="0.25">
      <c r="A40" s="75" t="s">
        <v>147</v>
      </c>
      <c r="B40" s="75">
        <v>110499</v>
      </c>
      <c r="F40" s="75" t="s">
        <v>127</v>
      </c>
      <c r="G40" s="6"/>
    </row>
    <row r="41" spans="1:13" x14ac:dyDescent="0.25">
      <c r="A41" s="75" t="s">
        <v>148</v>
      </c>
      <c r="B41" s="77" t="s">
        <v>156</v>
      </c>
      <c r="F41" s="75" t="s">
        <v>138</v>
      </c>
      <c r="G41" s="7"/>
    </row>
    <row r="42" spans="1:13" x14ac:dyDescent="0.25">
      <c r="F42" s="75" t="s">
        <v>132</v>
      </c>
      <c r="G42" s="6"/>
    </row>
    <row r="44" spans="1:13" x14ac:dyDescent="0.25">
      <c r="A44" s="75" t="s">
        <v>54</v>
      </c>
      <c r="B44" s="6"/>
      <c r="F44" s="75" t="s">
        <v>158</v>
      </c>
      <c r="H44" s="75" t="s">
        <v>289</v>
      </c>
      <c r="M44" s="76"/>
    </row>
    <row r="45" spans="1:13" x14ac:dyDescent="0.25">
      <c r="F45" s="75" t="s">
        <v>87</v>
      </c>
      <c r="G45" s="6"/>
      <c r="H45" s="3"/>
    </row>
    <row r="46" spans="1:13" x14ac:dyDescent="0.25">
      <c r="F46" s="75" t="s">
        <v>127</v>
      </c>
      <c r="G46" s="6"/>
    </row>
    <row r="47" spans="1:13" x14ac:dyDescent="0.25">
      <c r="F47" s="75" t="s">
        <v>138</v>
      </c>
      <c r="G47" s="7"/>
    </row>
    <row r="48" spans="1:13" x14ac:dyDescent="0.25">
      <c r="F48" s="75" t="s">
        <v>132</v>
      </c>
      <c r="G48" s="6"/>
    </row>
    <row r="49" spans="1:11" x14ac:dyDescent="0.25">
      <c r="A49" s="75" t="s">
        <v>169</v>
      </c>
      <c r="B49" s="192"/>
      <c r="C49" s="193"/>
    </row>
    <row r="50" spans="1:11" x14ac:dyDescent="0.25">
      <c r="K50" s="76"/>
    </row>
    <row r="51" spans="1:11" ht="89.25" customHeight="1" x14ac:dyDescent="0.25">
      <c r="A51" s="83" t="s">
        <v>72</v>
      </c>
      <c r="B51" s="190"/>
      <c r="C51" s="191"/>
    </row>
    <row r="54" spans="1:11" x14ac:dyDescent="0.25">
      <c r="A54" s="75" t="s">
        <v>39</v>
      </c>
    </row>
    <row r="55" spans="1:11" x14ac:dyDescent="0.25">
      <c r="A55" s="75" t="s">
        <v>40</v>
      </c>
      <c r="B55" s="3"/>
    </row>
    <row r="56" spans="1:11" x14ac:dyDescent="0.25">
      <c r="A56" s="75" t="s">
        <v>41</v>
      </c>
      <c r="B56" s="3"/>
    </row>
    <row r="57" spans="1:11" x14ac:dyDescent="0.25">
      <c r="A57" s="75" t="s">
        <v>7</v>
      </c>
      <c r="B57" s="3"/>
    </row>
    <row r="58" spans="1:11" x14ac:dyDescent="0.25">
      <c r="A58" s="75" t="s">
        <v>21</v>
      </c>
      <c r="B58" s="3"/>
    </row>
    <row r="59" spans="1:11" x14ac:dyDescent="0.25">
      <c r="A59" s="75" t="s">
        <v>42</v>
      </c>
      <c r="B59" s="3"/>
    </row>
    <row r="60" spans="1:11" x14ac:dyDescent="0.25">
      <c r="A60" s="75" t="s">
        <v>12</v>
      </c>
      <c r="B60" s="3"/>
    </row>
    <row r="61" spans="1:11" x14ac:dyDescent="0.25">
      <c r="A61" s="75" t="s">
        <v>43</v>
      </c>
      <c r="B61" s="3"/>
    </row>
    <row r="62" spans="1:11" x14ac:dyDescent="0.25">
      <c r="A62" s="75" t="s">
        <v>112</v>
      </c>
      <c r="B62" s="3"/>
    </row>
    <row r="63" spans="1:11" x14ac:dyDescent="0.25">
      <c r="A63" s="75" t="s">
        <v>113</v>
      </c>
      <c r="B63" s="3"/>
    </row>
    <row r="65" spans="1:7" x14ac:dyDescent="0.25">
      <c r="A65" s="1" t="s">
        <v>170</v>
      </c>
      <c r="B65" s="1"/>
      <c r="C65" s="1"/>
      <c r="D65" s="1"/>
      <c r="E65" s="1"/>
      <c r="F65" s="1"/>
      <c r="G65" s="1"/>
    </row>
    <row r="67" spans="1:7" ht="53.25" customHeight="1" x14ac:dyDescent="0.25">
      <c r="A67" s="83" t="s">
        <v>60</v>
      </c>
      <c r="B67" s="190"/>
      <c r="C67" s="194"/>
      <c r="D67" s="194"/>
      <c r="E67" s="191"/>
    </row>
    <row r="69" spans="1:7" ht="81" customHeight="1" x14ac:dyDescent="0.25">
      <c r="A69" s="84" t="s">
        <v>70</v>
      </c>
      <c r="B69" s="190"/>
      <c r="C69" s="194"/>
      <c r="D69" s="194"/>
      <c r="E69" s="191"/>
    </row>
    <row r="71" spans="1:7" ht="74.25" customHeight="1" x14ac:dyDescent="0.25">
      <c r="A71" s="83" t="s">
        <v>71</v>
      </c>
      <c r="B71" s="190"/>
      <c r="C71" s="194"/>
      <c r="D71" s="194"/>
      <c r="E71" s="191"/>
    </row>
    <row r="73" spans="1:7" ht="104.25" customHeight="1" x14ac:dyDescent="0.25">
      <c r="A73" s="83" t="s">
        <v>73</v>
      </c>
      <c r="B73" s="190"/>
      <c r="C73" s="194"/>
      <c r="D73" s="194"/>
      <c r="E73" s="191"/>
    </row>
    <row r="75" spans="1:7" ht="90.75" customHeight="1" x14ac:dyDescent="0.25">
      <c r="A75" s="83" t="s">
        <v>92</v>
      </c>
      <c r="B75" s="190"/>
      <c r="C75" s="194"/>
      <c r="D75" s="194"/>
      <c r="E75" s="191"/>
    </row>
    <row r="77" spans="1:7" ht="90.75" customHeight="1" x14ac:dyDescent="0.25">
      <c r="A77" s="83" t="s">
        <v>93</v>
      </c>
      <c r="B77" s="190"/>
      <c r="C77" s="194"/>
      <c r="D77" s="194"/>
      <c r="E77" s="191"/>
    </row>
    <row r="79" spans="1:7" ht="90.75" customHeight="1" x14ac:dyDescent="0.25">
      <c r="A79" s="83" t="s">
        <v>94</v>
      </c>
      <c r="B79" s="190"/>
      <c r="C79" s="194"/>
      <c r="D79" s="194"/>
      <c r="E79" s="191"/>
    </row>
    <row r="81" spans="1:7" ht="90.75" customHeight="1" x14ac:dyDescent="0.25">
      <c r="A81" s="83" t="s">
        <v>95</v>
      </c>
      <c r="B81" s="190"/>
      <c r="C81" s="194"/>
      <c r="D81" s="194"/>
      <c r="E81" s="191"/>
    </row>
    <row r="83" spans="1:7" ht="90.75" customHeight="1" x14ac:dyDescent="0.25">
      <c r="A83" s="83" t="s">
        <v>96</v>
      </c>
      <c r="B83" s="190"/>
      <c r="C83" s="194"/>
      <c r="D83" s="194"/>
      <c r="E83" s="191"/>
    </row>
    <row r="86" spans="1:7" x14ac:dyDescent="0.25">
      <c r="A86" s="1" t="s">
        <v>171</v>
      </c>
      <c r="B86" s="1"/>
      <c r="C86" s="1"/>
      <c r="D86" s="1"/>
      <c r="E86" s="1"/>
      <c r="F86" s="1"/>
      <c r="G86" s="1"/>
    </row>
    <row r="89" spans="1:7" x14ac:dyDescent="0.25">
      <c r="A89" s="75" t="s">
        <v>44</v>
      </c>
      <c r="B89" s="3"/>
      <c r="F89" s="75" t="s">
        <v>49</v>
      </c>
      <c r="G89" s="3"/>
    </row>
    <row r="90" spans="1:7" x14ac:dyDescent="0.25">
      <c r="A90" s="75" t="s">
        <v>45</v>
      </c>
      <c r="B90" s="3"/>
    </row>
    <row r="91" spans="1:7" x14ac:dyDescent="0.25">
      <c r="A91" s="75" t="s">
        <v>46</v>
      </c>
      <c r="B91" s="3"/>
      <c r="F91" s="75" t="s">
        <v>51</v>
      </c>
      <c r="G91" s="3"/>
    </row>
    <row r="92" spans="1:7" x14ac:dyDescent="0.25">
      <c r="A92" s="75" t="s">
        <v>47</v>
      </c>
      <c r="B92" s="3"/>
      <c r="F92" s="75" t="s">
        <v>52</v>
      </c>
      <c r="G92" s="3"/>
    </row>
    <row r="93" spans="1:7" x14ac:dyDescent="0.25">
      <c r="A93" s="75" t="s">
        <v>48</v>
      </c>
      <c r="B93" s="3"/>
      <c r="F93" s="75" t="s">
        <v>53</v>
      </c>
      <c r="G93" s="3"/>
    </row>
    <row r="95" spans="1:7" x14ac:dyDescent="0.25">
      <c r="A95" s="75" t="s">
        <v>82</v>
      </c>
    </row>
    <row r="96" spans="1:7" x14ac:dyDescent="0.25">
      <c r="A96" s="75" t="s">
        <v>83</v>
      </c>
      <c r="B96" s="3"/>
    </row>
    <row r="97" spans="1:10" x14ac:dyDescent="0.25">
      <c r="A97" s="75" t="s">
        <v>84</v>
      </c>
      <c r="B97" s="3"/>
    </row>
    <row r="98" spans="1:10" x14ac:dyDescent="0.25">
      <c r="A98" s="75" t="s">
        <v>85</v>
      </c>
      <c r="B98" s="3"/>
    </row>
    <row r="101" spans="1:10" x14ac:dyDescent="0.25">
      <c r="A101" s="75" t="s">
        <v>252</v>
      </c>
    </row>
    <row r="102" spans="1:10" x14ac:dyDescent="0.25">
      <c r="B102" s="85" t="s">
        <v>17</v>
      </c>
      <c r="C102" s="85" t="s">
        <v>19</v>
      </c>
      <c r="D102" s="85"/>
      <c r="E102" s="75" t="s">
        <v>18</v>
      </c>
      <c r="G102" s="78" t="s">
        <v>16</v>
      </c>
      <c r="H102" s="75" t="s">
        <v>254</v>
      </c>
      <c r="I102" s="75" t="s">
        <v>105</v>
      </c>
      <c r="J102" s="75" t="s">
        <v>289</v>
      </c>
    </row>
    <row r="103" spans="1:10" x14ac:dyDescent="0.25">
      <c r="A103" s="75" t="s">
        <v>5</v>
      </c>
      <c r="B103" s="89"/>
      <c r="C103" s="89"/>
      <c r="D103" s="89"/>
      <c r="E103" s="6"/>
      <c r="F103" s="6"/>
      <c r="G103" s="90"/>
      <c r="H103" s="6"/>
      <c r="I103" s="89"/>
      <c r="J103" s="3"/>
    </row>
    <row r="104" spans="1:10" x14ac:dyDescent="0.25">
      <c r="A104" s="75" t="s">
        <v>6</v>
      </c>
      <c r="B104" s="89"/>
      <c r="C104" s="89"/>
      <c r="D104" s="89"/>
      <c r="E104" s="6"/>
      <c r="F104" s="6"/>
      <c r="G104" s="90"/>
      <c r="H104" s="6"/>
      <c r="I104" s="89"/>
      <c r="J104" s="3"/>
    </row>
    <row r="105" spans="1:10" x14ac:dyDescent="0.25">
      <c r="A105" s="75" t="s">
        <v>7</v>
      </c>
      <c r="B105" s="89"/>
      <c r="C105" s="89"/>
      <c r="D105" s="89"/>
      <c r="E105" s="6"/>
      <c r="F105" s="6"/>
      <c r="G105" s="90"/>
      <c r="H105" s="89"/>
      <c r="I105" s="6"/>
      <c r="J105" s="3"/>
    </row>
    <row r="106" spans="1:10" x14ac:dyDescent="0.25">
      <c r="A106" s="75" t="s">
        <v>8</v>
      </c>
      <c r="B106" s="89"/>
      <c r="C106" s="89"/>
      <c r="D106" s="89"/>
      <c r="E106" s="6"/>
      <c r="F106" s="6"/>
      <c r="G106" s="181"/>
      <c r="H106" s="85"/>
      <c r="I106" s="6"/>
      <c r="J106" s="3"/>
    </row>
    <row r="107" spans="1:10" x14ac:dyDescent="0.25">
      <c r="A107" s="75" t="s">
        <v>281</v>
      </c>
      <c r="B107" s="89"/>
      <c r="C107" s="89"/>
      <c r="D107" s="89"/>
      <c r="E107" s="7"/>
      <c r="F107" s="6"/>
      <c r="G107" s="181"/>
      <c r="H107" s="85"/>
      <c r="I107" s="6"/>
      <c r="J107" s="3"/>
    </row>
    <row r="108" spans="1:10" x14ac:dyDescent="0.25">
      <c r="B108" s="89"/>
      <c r="C108" s="89"/>
      <c r="D108" s="89"/>
      <c r="E108" s="4"/>
      <c r="F108" s="6"/>
      <c r="G108" s="181"/>
      <c r="I108" s="6"/>
      <c r="J108" s="3"/>
    </row>
    <row r="109" spans="1:10" x14ac:dyDescent="0.25">
      <c r="A109" s="75" t="s">
        <v>10</v>
      </c>
      <c r="B109" s="89"/>
      <c r="C109" s="89"/>
      <c r="D109" s="89"/>
      <c r="E109" s="8"/>
      <c r="F109" s="6"/>
      <c r="G109" s="90"/>
      <c r="H109" s="89"/>
      <c r="I109" s="89"/>
      <c r="J109" s="3"/>
    </row>
    <row r="110" spans="1:10" x14ac:dyDescent="0.25">
      <c r="A110" s="75" t="s">
        <v>11</v>
      </c>
      <c r="B110" s="91"/>
      <c r="C110" s="91"/>
      <c r="D110" s="89"/>
      <c r="E110" s="8"/>
      <c r="F110" s="6"/>
      <c r="G110" s="90"/>
      <c r="H110" s="89"/>
      <c r="I110" s="89"/>
      <c r="J110" s="3"/>
    </row>
    <row r="111" spans="1:10" x14ac:dyDescent="0.25">
      <c r="A111" s="75" t="s">
        <v>21</v>
      </c>
      <c r="B111" s="92"/>
      <c r="C111" s="89"/>
      <c r="D111" s="89"/>
      <c r="E111" s="64"/>
      <c r="F111" s="6"/>
      <c r="G111" s="90"/>
      <c r="H111" s="89"/>
      <c r="I111" s="89"/>
      <c r="J111" s="3"/>
    </row>
    <row r="112" spans="1:10" x14ac:dyDescent="0.25">
      <c r="A112" s="75" t="s">
        <v>22</v>
      </c>
      <c r="B112" s="89"/>
      <c r="C112" s="89"/>
      <c r="D112" s="89"/>
      <c r="E112" s="6"/>
      <c r="F112" s="6"/>
      <c r="G112" s="90"/>
      <c r="H112" s="89"/>
      <c r="I112" s="89"/>
      <c r="J112" s="3"/>
    </row>
    <row r="113" spans="1:10" x14ac:dyDescent="0.25">
      <c r="A113" s="75" t="s">
        <v>12</v>
      </c>
      <c r="B113" s="89"/>
      <c r="C113" s="89"/>
      <c r="D113" s="89"/>
      <c r="E113" s="7"/>
      <c r="F113" s="7"/>
      <c r="G113" s="87"/>
      <c r="H113" s="89"/>
      <c r="I113" s="89"/>
      <c r="J113" s="3"/>
    </row>
    <row r="114" spans="1:10" x14ac:dyDescent="0.25">
      <c r="A114" s="75" t="s">
        <v>14</v>
      </c>
      <c r="B114" s="89"/>
      <c r="C114" s="89"/>
      <c r="D114" s="89"/>
      <c r="E114" s="89"/>
      <c r="F114" s="6"/>
      <c r="G114" s="90"/>
      <c r="H114" s="89"/>
      <c r="I114" s="89"/>
      <c r="J114" s="3"/>
    </row>
    <row r="115" spans="1:10" x14ac:dyDescent="0.25">
      <c r="B115" s="89"/>
      <c r="C115" s="89"/>
      <c r="D115" s="89"/>
      <c r="E115" s="6"/>
      <c r="F115" s="6"/>
      <c r="G115" s="181"/>
      <c r="I115" s="6"/>
      <c r="J115" s="3"/>
    </row>
    <row r="116" spans="1:10" x14ac:dyDescent="0.25">
      <c r="A116" s="75" t="s">
        <v>13</v>
      </c>
      <c r="B116" s="93"/>
      <c r="C116" s="89"/>
      <c r="D116" s="89"/>
      <c r="E116" s="6"/>
      <c r="F116" s="6"/>
      <c r="G116" s="90"/>
      <c r="H116" s="89"/>
      <c r="I116" s="6"/>
      <c r="J116" s="3"/>
    </row>
    <row r="117" spans="1:10" x14ac:dyDescent="0.25">
      <c r="B117" s="89"/>
      <c r="C117" s="89"/>
      <c r="D117" s="89"/>
      <c r="E117" s="6"/>
      <c r="F117" s="6"/>
      <c r="G117" s="78"/>
      <c r="I117" s="6"/>
      <c r="J117" s="3"/>
    </row>
    <row r="118" spans="1:10" x14ac:dyDescent="0.25">
      <c r="A118" s="75" t="s">
        <v>262</v>
      </c>
      <c r="B118" s="6"/>
      <c r="C118" s="6"/>
      <c r="D118" s="6"/>
      <c r="E118" s="6"/>
      <c r="F118" s="6"/>
      <c r="G118" s="87"/>
      <c r="H118" s="6"/>
      <c r="I118" s="6"/>
      <c r="J118" s="3"/>
    </row>
    <row r="119" spans="1:10" x14ac:dyDescent="0.25">
      <c r="A119" s="75" t="s">
        <v>298</v>
      </c>
      <c r="B119" s="6"/>
      <c r="C119" s="6"/>
      <c r="D119" s="6"/>
      <c r="E119" s="6"/>
      <c r="F119" s="6"/>
      <c r="G119" s="87"/>
      <c r="H119" s="6"/>
      <c r="I119" s="6"/>
      <c r="J119" s="3"/>
    </row>
    <row r="120" spans="1:10" x14ac:dyDescent="0.25">
      <c r="A120" s="75" t="s">
        <v>4</v>
      </c>
      <c r="B120" s="6"/>
      <c r="C120" s="6"/>
      <c r="D120" s="6"/>
      <c r="E120" s="6"/>
      <c r="F120" s="6"/>
      <c r="G120" s="87"/>
      <c r="H120" s="6"/>
      <c r="I120" s="6"/>
      <c r="J120" s="3"/>
    </row>
    <row r="121" spans="1:10" x14ac:dyDescent="0.25">
      <c r="A121" s="75" t="s">
        <v>253</v>
      </c>
      <c r="B121" s="6"/>
      <c r="C121" s="6"/>
      <c r="D121" s="6"/>
      <c r="E121" s="6"/>
      <c r="F121" s="6"/>
      <c r="G121" s="87"/>
      <c r="H121" s="6"/>
      <c r="I121" s="6"/>
      <c r="J121" s="3"/>
    </row>
    <row r="122" spans="1:10" x14ac:dyDescent="0.25">
      <c r="A122" s="75" t="s">
        <v>20</v>
      </c>
      <c r="B122" s="6"/>
      <c r="C122" s="6"/>
      <c r="D122" s="6"/>
      <c r="E122" s="6"/>
      <c r="F122" s="6"/>
      <c r="G122" s="78"/>
      <c r="I122" s="6"/>
      <c r="J122" s="3"/>
    </row>
    <row r="123" spans="1:10" x14ac:dyDescent="0.25">
      <c r="A123" s="75" t="s">
        <v>23</v>
      </c>
      <c r="B123" s="6"/>
      <c r="C123" s="6"/>
      <c r="D123" s="6"/>
      <c r="E123" s="6"/>
      <c r="F123" s="6"/>
      <c r="G123" s="78"/>
      <c r="I123" s="6"/>
      <c r="J123" s="3"/>
    </row>
    <row r="124" spans="1:10" x14ac:dyDescent="0.25">
      <c r="A124" s="75" t="s">
        <v>283</v>
      </c>
      <c r="B124" s="6"/>
      <c r="C124" s="6"/>
      <c r="D124" s="6"/>
      <c r="E124" s="6"/>
      <c r="F124" s="6"/>
      <c r="G124" s="78"/>
      <c r="I124" s="6"/>
      <c r="J124" s="3"/>
    </row>
    <row r="126" spans="1:10" x14ac:dyDescent="0.25">
      <c r="B126" s="113" t="s">
        <v>209</v>
      </c>
      <c r="C126" s="111"/>
      <c r="D126" s="114" t="s">
        <v>210</v>
      </c>
      <c r="E126" s="111"/>
      <c r="F126" s="115" t="s">
        <v>211</v>
      </c>
      <c r="G126" s="111"/>
      <c r="H126" s="112"/>
      <c r="I126" s="111"/>
    </row>
    <row r="127" spans="1:10" x14ac:dyDescent="0.25">
      <c r="B127" s="109" t="s">
        <v>212</v>
      </c>
      <c r="C127" s="111"/>
      <c r="D127" s="43"/>
      <c r="E127" s="111"/>
      <c r="F127" s="71" t="s">
        <v>304</v>
      </c>
      <c r="G127" s="72"/>
      <c r="H127" s="72"/>
      <c r="I127" s="73"/>
    </row>
    <row r="128" spans="1:10" x14ac:dyDescent="0.25">
      <c r="B128" s="109" t="s">
        <v>213</v>
      </c>
      <c r="C128" s="111"/>
      <c r="D128" s="43"/>
      <c r="E128" s="111"/>
      <c r="F128" s="71" t="s">
        <v>214</v>
      </c>
      <c r="G128" s="72"/>
      <c r="H128" s="72"/>
      <c r="I128" s="73"/>
    </row>
    <row r="129" spans="2:10" x14ac:dyDescent="0.25">
      <c r="B129" s="109" t="s">
        <v>215</v>
      </c>
      <c r="C129" s="111"/>
      <c r="D129" s="43"/>
      <c r="E129" s="111"/>
      <c r="F129" s="71" t="s">
        <v>304</v>
      </c>
      <c r="G129" s="72"/>
      <c r="H129" s="72"/>
      <c r="I129" s="73"/>
    </row>
    <row r="130" spans="2:10" ht="15" customHeight="1" x14ac:dyDescent="0.25">
      <c r="B130" s="109" t="s">
        <v>216</v>
      </c>
      <c r="C130" s="111"/>
      <c r="D130" s="101">
        <f>G103</f>
        <v>0</v>
      </c>
      <c r="E130" s="111"/>
      <c r="F130" s="71" t="s">
        <v>301</v>
      </c>
      <c r="G130" s="72"/>
      <c r="H130" s="72"/>
      <c r="I130" s="73"/>
    </row>
    <row r="131" spans="2:10" ht="15" customHeight="1" x14ac:dyDescent="0.25">
      <c r="B131" s="109" t="s">
        <v>219</v>
      </c>
      <c r="C131" s="111"/>
      <c r="D131" s="101">
        <f>G121+G120+G118+G116+G114+G113+G112+G111+G110+G109+G105+G119</f>
        <v>0</v>
      </c>
      <c r="E131" s="111"/>
      <c r="F131" s="71" t="s">
        <v>220</v>
      </c>
      <c r="G131" s="72"/>
      <c r="H131" s="72"/>
      <c r="I131" s="73"/>
    </row>
    <row r="132" spans="2:10" x14ac:dyDescent="0.25">
      <c r="B132" s="109" t="s">
        <v>221</v>
      </c>
      <c r="C132" s="111"/>
      <c r="D132" s="43"/>
      <c r="E132" s="111"/>
      <c r="F132" s="71" t="s">
        <v>304</v>
      </c>
      <c r="G132" s="72"/>
      <c r="H132" s="72"/>
      <c r="I132" s="73"/>
    </row>
    <row r="133" spans="2:10" x14ac:dyDescent="0.25">
      <c r="B133" s="109" t="s">
        <v>222</v>
      </c>
      <c r="C133" s="111"/>
      <c r="D133" s="101">
        <f>B27</f>
        <v>0</v>
      </c>
      <c r="E133" s="111"/>
      <c r="F133" s="71" t="s">
        <v>300</v>
      </c>
      <c r="G133" s="72"/>
      <c r="H133" s="72"/>
      <c r="I133" s="73"/>
    </row>
    <row r="134" spans="2:10" x14ac:dyDescent="0.25">
      <c r="B134" s="109" t="s">
        <v>223</v>
      </c>
      <c r="C134" s="111"/>
      <c r="D134" s="43"/>
      <c r="E134" s="111"/>
      <c r="F134" s="71" t="s">
        <v>304</v>
      </c>
      <c r="G134" s="72"/>
      <c r="H134" s="72"/>
      <c r="I134" s="73"/>
    </row>
    <row r="135" spans="2:10" x14ac:dyDescent="0.25">
      <c r="B135" s="109" t="s">
        <v>224</v>
      </c>
      <c r="C135" s="111"/>
      <c r="D135" s="43"/>
      <c r="E135" s="111"/>
      <c r="F135" s="71" t="s">
        <v>304</v>
      </c>
      <c r="G135" s="126"/>
      <c r="H135" s="126"/>
      <c r="I135" s="73"/>
    </row>
    <row r="136" spans="2:10" x14ac:dyDescent="0.25">
      <c r="B136" s="109" t="s">
        <v>225</v>
      </c>
      <c r="C136" s="111"/>
      <c r="D136" s="43"/>
      <c r="E136" s="111"/>
      <c r="F136" s="71" t="s">
        <v>304</v>
      </c>
      <c r="G136" s="126"/>
      <c r="H136" s="126"/>
      <c r="I136" s="73"/>
    </row>
    <row r="137" spans="2:10" x14ac:dyDescent="0.25">
      <c r="B137" s="109" t="s">
        <v>226</v>
      </c>
      <c r="C137" s="111"/>
      <c r="D137" s="43"/>
      <c r="E137" s="111"/>
      <c r="F137" s="71" t="s">
        <v>304</v>
      </c>
      <c r="G137" s="126"/>
      <c r="H137" s="126"/>
      <c r="I137" s="73"/>
    </row>
    <row r="138" spans="2:10" x14ac:dyDescent="0.25">
      <c r="B138" s="109" t="s">
        <v>227</v>
      </c>
      <c r="C138" s="111"/>
      <c r="D138" s="125">
        <v>50</v>
      </c>
      <c r="E138" s="111"/>
      <c r="F138" s="71" t="s">
        <v>228</v>
      </c>
      <c r="G138" s="126"/>
      <c r="H138" s="126"/>
      <c r="I138" s="73"/>
      <c r="J138" s="75" t="s">
        <v>299</v>
      </c>
    </row>
    <row r="140" spans="2:10" x14ac:dyDescent="0.25">
      <c r="B140" s="112" t="s">
        <v>236</v>
      </c>
      <c r="C140" s="111"/>
      <c r="D140" s="118">
        <f>G104</f>
        <v>0</v>
      </c>
    </row>
    <row r="142" spans="2:10" x14ac:dyDescent="0.25">
      <c r="B142" s="106" t="s">
        <v>295</v>
      </c>
    </row>
    <row r="143" spans="2:10" x14ac:dyDescent="0.25">
      <c r="B143" s="110" t="s">
        <v>291</v>
      </c>
      <c r="C143" s="110"/>
      <c r="D143" s="6"/>
    </row>
    <row r="144" spans="2:10" x14ac:dyDescent="0.25">
      <c r="B144" s="110" t="s">
        <v>290</v>
      </c>
      <c r="C144" s="110"/>
      <c r="D144" s="6"/>
      <c r="E144" s="88"/>
      <c r="F144" s="75" t="s">
        <v>286</v>
      </c>
    </row>
    <row r="145" spans="2:9" x14ac:dyDescent="0.25">
      <c r="B145" s="110" t="s">
        <v>292</v>
      </c>
      <c r="C145" s="110"/>
      <c r="D145" s="6"/>
    </row>
    <row r="146" spans="2:9" x14ac:dyDescent="0.25">
      <c r="B146" s="110" t="s">
        <v>293</v>
      </c>
      <c r="C146" s="110"/>
      <c r="D146" s="6"/>
    </row>
    <row r="147" spans="2:9" x14ac:dyDescent="0.25">
      <c r="B147" s="110" t="s">
        <v>296</v>
      </c>
      <c r="C147" s="110"/>
      <c r="D147" s="117" t="s">
        <v>297</v>
      </c>
    </row>
    <row r="149" spans="2:9" x14ac:dyDescent="0.25">
      <c r="C149" s="75" t="s">
        <v>302</v>
      </c>
      <c r="D149" s="75" t="s">
        <v>303</v>
      </c>
    </row>
    <row r="150" spans="2:9" x14ac:dyDescent="0.25">
      <c r="B150" s="116" t="s">
        <v>294</v>
      </c>
      <c r="C150" s="110" t="s">
        <v>63</v>
      </c>
      <c r="D150" s="110" t="s">
        <v>63</v>
      </c>
      <c r="E150" s="110" t="s">
        <v>64</v>
      </c>
      <c r="F150" s="110" t="s">
        <v>65</v>
      </c>
    </row>
    <row r="151" spans="2:9" x14ac:dyDescent="0.25">
      <c r="B151" s="110" t="s">
        <v>62</v>
      </c>
      <c r="C151" s="107">
        <v>10</v>
      </c>
      <c r="D151" s="107">
        <v>12</v>
      </c>
      <c r="E151" s="107">
        <v>12</v>
      </c>
      <c r="F151" s="108">
        <f>Budget!E145</f>
        <v>0</v>
      </c>
    </row>
    <row r="152" spans="2:9" x14ac:dyDescent="0.25">
      <c r="B152" s="110" t="s">
        <v>66</v>
      </c>
      <c r="C152" s="97">
        <f>C151+5</f>
        <v>15</v>
      </c>
      <c r="D152" s="97">
        <f>D151+5</f>
        <v>17</v>
      </c>
      <c r="E152" s="107">
        <f>E151</f>
        <v>12</v>
      </c>
      <c r="F152" s="97"/>
    </row>
    <row r="153" spans="2:9" x14ac:dyDescent="0.25">
      <c r="B153" s="110" t="s">
        <v>67</v>
      </c>
      <c r="C153" s="107">
        <v>6</v>
      </c>
      <c r="D153" s="107">
        <v>6</v>
      </c>
      <c r="E153" s="107">
        <v>12</v>
      </c>
      <c r="F153" s="107">
        <f>Budget!E146</f>
        <v>0</v>
      </c>
    </row>
    <row r="154" spans="2:9" x14ac:dyDescent="0.25">
      <c r="B154" s="110" t="s">
        <v>68</v>
      </c>
      <c r="C154" s="107">
        <v>0</v>
      </c>
      <c r="D154" s="107">
        <v>0</v>
      </c>
      <c r="E154" s="107">
        <v>0</v>
      </c>
      <c r="F154" s="107">
        <v>0</v>
      </c>
    </row>
    <row r="156" spans="2:9" x14ac:dyDescent="0.25">
      <c r="B156" s="20" t="s">
        <v>207</v>
      </c>
      <c r="C156" s="31"/>
      <c r="D156" s="29"/>
      <c r="E156" s="29"/>
      <c r="F156" s="29"/>
      <c r="G156" s="31"/>
      <c r="H156" s="12"/>
      <c r="I156" s="33"/>
    </row>
    <row r="157" spans="2:9" x14ac:dyDescent="0.25">
      <c r="B157" s="187" t="s">
        <v>208</v>
      </c>
      <c r="C157" s="188"/>
      <c r="D157" s="188"/>
      <c r="E157" s="188"/>
      <c r="F157" s="188"/>
      <c r="G157" s="188"/>
      <c r="H157" s="188"/>
      <c r="I157" s="189"/>
    </row>
  </sheetData>
  <mergeCells count="12">
    <mergeCell ref="B157:I157"/>
    <mergeCell ref="B51:C51"/>
    <mergeCell ref="B49:C49"/>
    <mergeCell ref="B67:E67"/>
    <mergeCell ref="B69:E69"/>
    <mergeCell ref="B81:E81"/>
    <mergeCell ref="B83:E83"/>
    <mergeCell ref="B71:E71"/>
    <mergeCell ref="B73:E73"/>
    <mergeCell ref="B75:E75"/>
    <mergeCell ref="B77:E77"/>
    <mergeCell ref="B79:E79"/>
  </mergeCells>
  <dataValidations count="3">
    <dataValidation type="list" allowBlank="1" showInputMessage="1" showErrorMessage="1" sqref="B55:B63 B89:B93 B96:B98 G89 G91:G93 H17 J103:J124 H29 H39 H45">
      <formula1>yes_no</formula1>
    </dataValidation>
    <dataValidation type="list" allowBlank="1" showInputMessage="1" showErrorMessage="1" sqref="G19">
      <formula1>group</formula1>
    </dataValidation>
    <dataValidation type="list" allowBlank="1" showInputMessage="1" showErrorMessage="1" sqref="D138">
      <formula1>Insurance_cost</formula1>
    </dataValidation>
  </dataValidations>
  <hyperlinks>
    <hyperlink ref="B3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B16" sqref="B16:C16"/>
    </sheetView>
  </sheetViews>
  <sheetFormatPr defaultRowHeight="15" x14ac:dyDescent="0.25"/>
  <cols>
    <col min="1" max="1" width="27.28515625" style="75" customWidth="1"/>
    <col min="2" max="2" width="31" style="75" customWidth="1"/>
    <col min="3" max="3" width="27.28515625" style="75" customWidth="1"/>
    <col min="4" max="16384" width="9.140625" style="75"/>
  </cols>
  <sheetData>
    <row r="1" spans="1:10" x14ac:dyDescent="0.25">
      <c r="A1" s="1" t="s">
        <v>110</v>
      </c>
      <c r="B1" s="1"/>
      <c r="F1" s="1" t="s">
        <v>111</v>
      </c>
      <c r="G1" s="1"/>
      <c r="H1" s="1"/>
      <c r="I1" s="1"/>
      <c r="J1" s="1"/>
    </row>
    <row r="3" spans="1:10" x14ac:dyDescent="0.25">
      <c r="A3" s="75" t="s">
        <v>114</v>
      </c>
      <c r="B3" s="94">
        <f>'Information Gathering'!B17</f>
        <v>0</v>
      </c>
      <c r="F3" s="1" t="s">
        <v>159</v>
      </c>
      <c r="G3" s="1"/>
      <c r="H3" s="1"/>
      <c r="I3" s="1"/>
      <c r="J3" s="1"/>
    </row>
    <row r="4" spans="1:10" x14ac:dyDescent="0.25">
      <c r="A4" s="75" t="s">
        <v>115</v>
      </c>
      <c r="B4" s="95">
        <f>'Information Gathering'!B19</f>
        <v>0</v>
      </c>
      <c r="G4" s="1" t="s">
        <v>160</v>
      </c>
      <c r="H4" s="1"/>
      <c r="I4" s="1"/>
      <c r="J4" s="1"/>
    </row>
    <row r="5" spans="1:10" x14ac:dyDescent="0.25">
      <c r="A5" s="75" t="s">
        <v>116</v>
      </c>
      <c r="B5" s="95">
        <f>'Information Gathering'!B20</f>
        <v>0</v>
      </c>
      <c r="G5" s="1" t="s">
        <v>161</v>
      </c>
      <c r="H5" s="1"/>
      <c r="I5" s="1"/>
      <c r="J5" s="1"/>
    </row>
    <row r="6" spans="1:10" x14ac:dyDescent="0.25">
      <c r="A6" s="75" t="s">
        <v>98</v>
      </c>
      <c r="B6" s="94" t="str">
        <f>'Information Gathering'!G19</f>
        <v>Stierbach</v>
      </c>
      <c r="G6" s="1" t="s">
        <v>162</v>
      </c>
      <c r="H6" s="1"/>
      <c r="I6" s="1"/>
      <c r="J6" s="1"/>
    </row>
    <row r="7" spans="1:10" x14ac:dyDescent="0.25">
      <c r="A7" s="75" t="s">
        <v>117</v>
      </c>
      <c r="B7" s="94">
        <f>'Information Gathering'!D19</f>
        <v>0</v>
      </c>
      <c r="G7" s="1" t="s">
        <v>163</v>
      </c>
      <c r="H7" s="1"/>
      <c r="I7" s="1"/>
      <c r="J7" s="1"/>
    </row>
    <row r="8" spans="1:10" x14ac:dyDescent="0.25">
      <c r="A8" s="75" t="s">
        <v>118</v>
      </c>
      <c r="B8" s="94">
        <f>'Information Gathering'!D20</f>
        <v>0</v>
      </c>
      <c r="G8" s="1" t="s">
        <v>164</v>
      </c>
      <c r="H8" s="1"/>
      <c r="I8" s="1"/>
      <c r="J8" s="1"/>
    </row>
    <row r="9" spans="1:10" x14ac:dyDescent="0.25">
      <c r="A9" s="75" t="s">
        <v>119</v>
      </c>
      <c r="B9" s="94">
        <f>'Information Gathering'!B22</f>
        <v>0</v>
      </c>
    </row>
    <row r="10" spans="1:10" x14ac:dyDescent="0.25">
      <c r="A10" s="75" t="s">
        <v>32</v>
      </c>
      <c r="B10" s="94">
        <f>'Information Gathering'!B23</f>
        <v>0</v>
      </c>
    </row>
    <row r="11" spans="1:10" x14ac:dyDescent="0.25">
      <c r="A11" s="75" t="s">
        <v>120</v>
      </c>
      <c r="B11" s="94">
        <f>'Information Gathering'!B24</f>
        <v>0</v>
      </c>
      <c r="F11" s="75" t="s">
        <v>260</v>
      </c>
      <c r="G11" s="1"/>
      <c r="H11" s="1"/>
    </row>
    <row r="12" spans="1:10" x14ac:dyDescent="0.25">
      <c r="A12" s="75" t="s">
        <v>121</v>
      </c>
      <c r="B12" s="94">
        <f>'Information Gathering'!B25</f>
        <v>0</v>
      </c>
      <c r="F12" s="75" t="s">
        <v>261</v>
      </c>
      <c r="G12" s="1"/>
      <c r="H12" s="1"/>
    </row>
    <row r="13" spans="1:10" x14ac:dyDescent="0.25">
      <c r="A13" s="75" t="s">
        <v>122</v>
      </c>
      <c r="B13" s="94">
        <f>'Information Gathering'!B26</f>
        <v>0</v>
      </c>
    </row>
    <row r="14" spans="1:10" x14ac:dyDescent="0.25">
      <c r="A14" s="75" t="s">
        <v>123</v>
      </c>
      <c r="B14" s="5" t="s">
        <v>285</v>
      </c>
    </row>
    <row r="16" spans="1:10" ht="89.25" customHeight="1" x14ac:dyDescent="0.25">
      <c r="A16" s="83" t="s">
        <v>72</v>
      </c>
      <c r="B16" s="195">
        <f>'Information Gathering'!B51:C51</f>
        <v>0</v>
      </c>
      <c r="C16" s="196"/>
    </row>
    <row r="18" spans="1:11" x14ac:dyDescent="0.25">
      <c r="A18" s="75" t="s">
        <v>124</v>
      </c>
      <c r="B18" s="5" t="s">
        <v>285</v>
      </c>
      <c r="D18" s="75" t="s">
        <v>144</v>
      </c>
      <c r="H18" s="96"/>
      <c r="I18" s="6"/>
      <c r="J18" s="6"/>
      <c r="K18" s="6"/>
    </row>
    <row r="19" spans="1:11" x14ac:dyDescent="0.25">
      <c r="D19" s="75" t="s">
        <v>145</v>
      </c>
      <c r="H19" s="5" t="s">
        <v>285</v>
      </c>
    </row>
    <row r="20" spans="1:11" x14ac:dyDescent="0.25">
      <c r="A20" s="75" t="s">
        <v>125</v>
      </c>
      <c r="B20" s="197">
        <f>'Information Gathering'!B49:C49</f>
        <v>0</v>
      </c>
      <c r="C20" s="198"/>
      <c r="E20" s="151" t="s">
        <v>335</v>
      </c>
      <c r="F20" s="151"/>
      <c r="G20" s="151"/>
      <c r="H20" s="151"/>
      <c r="I20" s="151"/>
    </row>
    <row r="23" spans="1:11" x14ac:dyDescent="0.25">
      <c r="A23" s="75" t="s">
        <v>126</v>
      </c>
      <c r="B23" s="79"/>
    </row>
    <row r="24" spans="1:11" x14ac:dyDescent="0.25">
      <c r="A24" s="75" t="s">
        <v>87</v>
      </c>
      <c r="B24" s="94">
        <f>'Information Gathering'!B5</f>
        <v>0</v>
      </c>
    </row>
    <row r="25" spans="1:11" x14ac:dyDescent="0.25">
      <c r="A25" s="75" t="s">
        <v>127</v>
      </c>
      <c r="B25" s="94">
        <f>'Information Gathering'!B6</f>
        <v>0</v>
      </c>
    </row>
    <row r="26" spans="1:11" x14ac:dyDescent="0.25">
      <c r="A26" s="75" t="s">
        <v>128</v>
      </c>
      <c r="B26" s="94">
        <f>'Information Gathering'!B8</f>
        <v>0</v>
      </c>
    </row>
    <row r="27" spans="1:11" x14ac:dyDescent="0.25">
      <c r="A27" s="75" t="s">
        <v>129</v>
      </c>
      <c r="B27" s="94">
        <f>'Information Gathering'!B9</f>
        <v>0</v>
      </c>
    </row>
    <row r="28" spans="1:11" x14ac:dyDescent="0.25">
      <c r="A28" s="75" t="s">
        <v>130</v>
      </c>
      <c r="B28" s="94">
        <f>'Information Gathering'!B10</f>
        <v>0</v>
      </c>
    </row>
    <row r="29" spans="1:11" x14ac:dyDescent="0.25">
      <c r="A29" s="75" t="s">
        <v>131</v>
      </c>
      <c r="B29" s="94">
        <f>'Information Gathering'!B11</f>
        <v>0</v>
      </c>
    </row>
    <row r="30" spans="1:11" x14ac:dyDescent="0.25">
      <c r="A30" s="75" t="s">
        <v>132</v>
      </c>
      <c r="B30" s="94">
        <f>'Information Gathering'!B12</f>
        <v>0</v>
      </c>
    </row>
    <row r="31" spans="1:11" x14ac:dyDescent="0.25">
      <c r="A31" s="75" t="s">
        <v>133</v>
      </c>
      <c r="B31" s="94">
        <f>'Information Gathering'!B13</f>
        <v>0</v>
      </c>
    </row>
    <row r="32" spans="1:11" x14ac:dyDescent="0.25">
      <c r="A32" s="75" t="s">
        <v>134</v>
      </c>
      <c r="B32" s="94">
        <f>'Information Gathering'!B14</f>
        <v>0</v>
      </c>
    </row>
    <row r="33" spans="1:2" x14ac:dyDescent="0.25">
      <c r="A33" s="75" t="s">
        <v>135</v>
      </c>
      <c r="B33" s="95">
        <f>'Information Gathering'!B15</f>
        <v>0</v>
      </c>
    </row>
    <row r="34" spans="1:2" x14ac:dyDescent="0.25">
      <c r="A34" s="75" t="s">
        <v>34</v>
      </c>
      <c r="B34" s="94">
        <f>'Information Gathering'!B7</f>
        <v>0</v>
      </c>
    </row>
    <row r="36" spans="1:2" x14ac:dyDescent="0.25">
      <c r="A36" s="75" t="s">
        <v>136</v>
      </c>
    </row>
    <row r="37" spans="1:2" x14ac:dyDescent="0.25">
      <c r="A37" s="75" t="s">
        <v>87</v>
      </c>
      <c r="B37" s="94" t="str">
        <f>'Information Gathering'!B31</f>
        <v>Master Ii Saburou Katsumori</v>
      </c>
    </row>
    <row r="38" spans="1:2" x14ac:dyDescent="0.25">
      <c r="A38" s="75" t="s">
        <v>127</v>
      </c>
      <c r="B38" s="94" t="str">
        <f>'Information Gathering'!B32</f>
        <v>Joshua Badgley</v>
      </c>
    </row>
    <row r="39" spans="1:2" x14ac:dyDescent="0.25">
      <c r="A39" s="75" t="s">
        <v>128</v>
      </c>
      <c r="B39" s="94" t="str">
        <f>'Information Gathering'!B34</f>
        <v>123 test</v>
      </c>
    </row>
    <row r="40" spans="1:2" x14ac:dyDescent="0.25">
      <c r="A40" s="75" t="s">
        <v>129</v>
      </c>
      <c r="B40" s="94" t="str">
        <f>'Information Gathering'!B35</f>
        <v>small town</v>
      </c>
    </row>
    <row r="41" spans="1:2" x14ac:dyDescent="0.25">
      <c r="A41" s="75" t="s">
        <v>130</v>
      </c>
      <c r="B41" s="94" t="str">
        <f>'Information Gathering'!B36</f>
        <v>VA</v>
      </c>
    </row>
    <row r="42" spans="1:2" x14ac:dyDescent="0.25">
      <c r="A42" s="75" t="s">
        <v>131</v>
      </c>
      <c r="B42" s="94">
        <f>'Information Gathering'!B37</f>
        <v>20187</v>
      </c>
    </row>
    <row r="43" spans="1:2" x14ac:dyDescent="0.25">
      <c r="A43" s="75" t="s">
        <v>132</v>
      </c>
      <c r="B43" s="94" t="str">
        <f>'Information Gathering'!B38</f>
        <v>703-585-5650</v>
      </c>
    </row>
    <row r="44" spans="1:2" x14ac:dyDescent="0.25">
      <c r="A44" s="75" t="s">
        <v>133</v>
      </c>
      <c r="B44" s="94" t="str">
        <f>'Information Gathering'!B39</f>
        <v>123-456-7890</v>
      </c>
    </row>
    <row r="45" spans="1:2" x14ac:dyDescent="0.25">
      <c r="A45" s="75" t="s">
        <v>134</v>
      </c>
      <c r="B45" s="94">
        <f>'Information Gathering'!B40</f>
        <v>110499</v>
      </c>
    </row>
    <row r="46" spans="1:2" x14ac:dyDescent="0.25">
      <c r="A46" s="75" t="s">
        <v>135</v>
      </c>
      <c r="B46" s="95" t="str">
        <f>'Information Gathering'!B41</f>
        <v>4/31/16</v>
      </c>
    </row>
    <row r="47" spans="1:2" x14ac:dyDescent="0.25">
      <c r="A47" s="75" t="s">
        <v>34</v>
      </c>
      <c r="B47" s="94" t="str">
        <f>'Information Gathering'!B33</f>
        <v>seneschal@stierbach.org</v>
      </c>
    </row>
    <row r="49" spans="1:2" x14ac:dyDescent="0.25">
      <c r="A49" s="75" t="s">
        <v>137</v>
      </c>
    </row>
    <row r="50" spans="1:2" x14ac:dyDescent="0.25">
      <c r="A50" s="75" t="s">
        <v>87</v>
      </c>
      <c r="B50" s="94">
        <f>'Information Gathering'!G39</f>
        <v>0</v>
      </c>
    </row>
    <row r="51" spans="1:2" x14ac:dyDescent="0.25">
      <c r="A51" s="75" t="s">
        <v>127</v>
      </c>
      <c r="B51" s="94">
        <f>'Information Gathering'!G40</f>
        <v>0</v>
      </c>
    </row>
    <row r="52" spans="1:2" x14ac:dyDescent="0.25">
      <c r="A52" s="75" t="s">
        <v>138</v>
      </c>
      <c r="B52" s="94">
        <f>'Information Gathering'!G41</f>
        <v>0</v>
      </c>
    </row>
    <row r="54" spans="1:2" x14ac:dyDescent="0.25">
      <c r="A54" s="75" t="s">
        <v>139</v>
      </c>
    </row>
    <row r="55" spans="1:2" x14ac:dyDescent="0.25">
      <c r="A55" s="75" t="s">
        <v>87</v>
      </c>
      <c r="B55" s="94">
        <f>'Information Gathering'!G45</f>
        <v>0</v>
      </c>
    </row>
    <row r="56" spans="1:2" x14ac:dyDescent="0.25">
      <c r="A56" s="75" t="s">
        <v>127</v>
      </c>
      <c r="B56" s="94">
        <f>'Information Gathering'!G46</f>
        <v>0</v>
      </c>
    </row>
    <row r="57" spans="1:2" x14ac:dyDescent="0.25">
      <c r="A57" s="75" t="s">
        <v>138</v>
      </c>
      <c r="B57" s="94">
        <f>'Information Gathering'!G47</f>
        <v>0</v>
      </c>
    </row>
  </sheetData>
  <mergeCells count="2">
    <mergeCell ref="B16:C16"/>
    <mergeCell ref="B20:C20"/>
  </mergeCells>
  <dataValidations count="1">
    <dataValidation type="list" allowBlank="1" showInputMessage="1" showErrorMessage="1" sqref="B14 B18 H19">
      <formula1>yes_no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election activeCell="I46" sqref="I46"/>
    </sheetView>
  </sheetViews>
  <sheetFormatPr defaultColWidth="10.7109375" defaultRowHeight="12" x14ac:dyDescent="0.25"/>
  <cols>
    <col min="1" max="1" width="19.140625" style="11" customWidth="1"/>
    <col min="2" max="2" width="7.7109375" style="11" customWidth="1"/>
    <col min="3" max="4" width="10.85546875" style="11" customWidth="1"/>
    <col min="5" max="5" width="12.42578125" style="11" customWidth="1"/>
    <col min="6" max="6" width="10.85546875" style="11" customWidth="1"/>
    <col min="7" max="7" width="12.5703125" style="11" customWidth="1"/>
    <col min="8" max="8" width="13" style="11" customWidth="1"/>
    <col min="9" max="10" width="10.7109375" style="136" customWidth="1"/>
    <col min="11" max="13" width="10.7109375" style="11" customWidth="1"/>
    <col min="14" max="16" width="10.7109375" style="11" hidden="1" customWidth="1"/>
    <col min="17" max="19" width="0" style="11" hidden="1" customWidth="1"/>
    <col min="20" max="16384" width="10.7109375" style="11"/>
  </cols>
  <sheetData>
    <row r="1" spans="1:15" ht="12.75" x14ac:dyDescent="0.25">
      <c r="A1" s="9"/>
      <c r="B1" s="9"/>
      <c r="C1" s="9"/>
      <c r="D1" s="10" t="s">
        <v>172</v>
      </c>
      <c r="E1" s="9"/>
      <c r="F1" s="9"/>
      <c r="G1" s="9"/>
    </row>
    <row r="2" spans="1:15" x14ac:dyDescent="0.25">
      <c r="A2" s="12" t="s">
        <v>173</v>
      </c>
      <c r="B2" s="224" t="str">
        <f>'Information Gathering'!G19</f>
        <v>Stierbach</v>
      </c>
      <c r="C2" s="224"/>
      <c r="D2" s="224"/>
      <c r="E2" s="12" t="s">
        <v>174</v>
      </c>
      <c r="F2" s="102">
        <f>'Information Gathering'!B19</f>
        <v>0</v>
      </c>
      <c r="G2" s="13"/>
      <c r="H2" s="13"/>
    </row>
    <row r="3" spans="1:15" ht="12" customHeight="1" x14ac:dyDescent="0.25">
      <c r="B3" s="225">
        <f>'Information Gathering'!B17</f>
        <v>0</v>
      </c>
      <c r="C3" s="226"/>
      <c r="D3" s="226"/>
      <c r="F3" s="103" t="str">
        <f>'Information Gathering'!B5&amp;"/"&amp;'Information Gathering'!B6</f>
        <v>/</v>
      </c>
      <c r="G3" s="104"/>
      <c r="H3" s="104"/>
    </row>
    <row r="4" spans="1:15" ht="12" customHeight="1" x14ac:dyDescent="0.25">
      <c r="A4" s="12" t="s">
        <v>175</v>
      </c>
      <c r="B4" s="227"/>
      <c r="C4" s="227"/>
      <c r="D4" s="227"/>
      <c r="E4" s="12" t="s">
        <v>176</v>
      </c>
      <c r="F4" s="105" t="str">
        <f>'Information Gathering'!G5&amp;"/"&amp;'Information Gathering'!G6</f>
        <v>/</v>
      </c>
      <c r="G4" s="105"/>
      <c r="H4" s="105"/>
    </row>
    <row r="5" spans="1:15" ht="5.25" customHeight="1" x14ac:dyDescent="0.25">
      <c r="C5" s="13"/>
      <c r="D5" s="13"/>
    </row>
    <row r="6" spans="1:15" x14ac:dyDescent="0.25">
      <c r="A6" s="13" t="s">
        <v>177</v>
      </c>
      <c r="C6" s="14" t="s">
        <v>178</v>
      </c>
      <c r="D6" s="15" t="s">
        <v>179</v>
      </c>
      <c r="E6" s="14" t="s">
        <v>180</v>
      </c>
      <c r="F6" s="14" t="s">
        <v>181</v>
      </c>
      <c r="G6" s="15" t="s">
        <v>182</v>
      </c>
      <c r="H6" s="14" t="s">
        <v>183</v>
      </c>
    </row>
    <row r="7" spans="1:15" s="17" customFormat="1" ht="36" x14ac:dyDescent="0.25">
      <c r="A7" s="16" t="s">
        <v>184</v>
      </c>
      <c r="C7" s="18" t="s">
        <v>185</v>
      </c>
      <c r="D7" s="18" t="s">
        <v>186</v>
      </c>
      <c r="E7" s="18" t="s">
        <v>187</v>
      </c>
      <c r="F7" s="18" t="s">
        <v>188</v>
      </c>
      <c r="G7" s="19" t="s">
        <v>189</v>
      </c>
      <c r="H7" s="18" t="s">
        <v>190</v>
      </c>
    </row>
    <row r="8" spans="1:15" x14ac:dyDescent="0.25">
      <c r="A8" s="20" t="s">
        <v>191</v>
      </c>
      <c r="B8" s="21"/>
      <c r="C8" s="121">
        <f>'Information Gathering'!C151</f>
        <v>10</v>
      </c>
      <c r="D8" s="122">
        <v>0</v>
      </c>
      <c r="E8" s="121">
        <f>'Information Gathering'!D151</f>
        <v>12</v>
      </c>
      <c r="F8" s="122">
        <f>(O10-H10)/E8</f>
        <v>4.166666666666667</v>
      </c>
      <c r="G8" s="24">
        <f t="shared" ref="G8:G15" si="0">D8+F8</f>
        <v>4.166666666666667</v>
      </c>
      <c r="H8" s="25">
        <f t="shared" ref="H8:H15" si="1">(C8*D8) +(E8*F8)</f>
        <v>50</v>
      </c>
    </row>
    <row r="9" spans="1:15" x14ac:dyDescent="0.25">
      <c r="A9" s="20" t="s">
        <v>192</v>
      </c>
      <c r="B9" s="119" t="str">
        <f>'Information Gathering'!D147</f>
        <v xml:space="preserve"> 6-17</v>
      </c>
      <c r="C9" s="121">
        <f>'Information Gathering'!C153</f>
        <v>6</v>
      </c>
      <c r="D9" s="23"/>
      <c r="E9" s="121">
        <f>'Information Gathering'!D153</f>
        <v>6</v>
      </c>
      <c r="F9" s="23"/>
      <c r="G9" s="24">
        <f t="shared" si="0"/>
        <v>0</v>
      </c>
      <c r="H9" s="25">
        <f t="shared" si="1"/>
        <v>0</v>
      </c>
    </row>
    <row r="10" spans="1:15" x14ac:dyDescent="0.25">
      <c r="A10" s="20" t="s">
        <v>193</v>
      </c>
      <c r="C10" s="121">
        <f>'Information Gathering'!E151</f>
        <v>12</v>
      </c>
      <c r="D10" s="122">
        <v>0</v>
      </c>
      <c r="E10" s="121">
        <f>'Information Gathering'!E151</f>
        <v>12</v>
      </c>
      <c r="F10" s="122">
        <f>G22*0.6</f>
        <v>0</v>
      </c>
      <c r="G10" s="24">
        <f t="shared" si="0"/>
        <v>0</v>
      </c>
      <c r="H10" s="25">
        <f t="shared" si="1"/>
        <v>0</v>
      </c>
      <c r="O10" s="132">
        <f>SUM(C33:C45)</f>
        <v>50</v>
      </c>
    </row>
    <row r="11" spans="1:15" x14ac:dyDescent="0.25">
      <c r="A11" s="20" t="s">
        <v>194</v>
      </c>
      <c r="B11" s="120" t="str">
        <f>'Information Gathering'!D147</f>
        <v xml:space="preserve"> 6-17</v>
      </c>
      <c r="C11" s="121">
        <f>'Information Gathering'!E153</f>
        <v>12</v>
      </c>
      <c r="D11" s="122">
        <v>0</v>
      </c>
      <c r="E11" s="121">
        <f>'Information Gathering'!E153</f>
        <v>12</v>
      </c>
      <c r="F11" s="23">
        <v>0</v>
      </c>
      <c r="G11" s="24">
        <f t="shared" si="0"/>
        <v>0</v>
      </c>
      <c r="H11" s="25">
        <f t="shared" si="1"/>
        <v>0</v>
      </c>
    </row>
    <row r="12" spans="1:15" x14ac:dyDescent="0.25">
      <c r="A12" s="26" t="s">
        <v>195</v>
      </c>
      <c r="C12" s="22"/>
      <c r="D12" s="23"/>
      <c r="E12" s="22">
        <v>0</v>
      </c>
      <c r="F12" s="23"/>
      <c r="G12" s="24">
        <f t="shared" si="0"/>
        <v>0</v>
      </c>
      <c r="H12" s="25">
        <f t="shared" si="1"/>
        <v>0</v>
      </c>
    </row>
    <row r="13" spans="1:15" x14ac:dyDescent="0.25">
      <c r="A13" s="26" t="s">
        <v>196</v>
      </c>
      <c r="C13" s="22"/>
      <c r="D13" s="23"/>
      <c r="E13" s="22">
        <v>0</v>
      </c>
      <c r="F13" s="23"/>
      <c r="G13" s="24">
        <f t="shared" si="0"/>
        <v>0</v>
      </c>
      <c r="H13" s="25">
        <f t="shared" si="1"/>
        <v>0</v>
      </c>
    </row>
    <row r="14" spans="1:15" x14ac:dyDescent="0.25">
      <c r="A14" s="27" t="s">
        <v>197</v>
      </c>
      <c r="C14" s="22"/>
      <c r="D14" s="23"/>
      <c r="E14" s="22"/>
      <c r="F14" s="23"/>
      <c r="G14" s="24">
        <f>D14+F14</f>
        <v>0</v>
      </c>
      <c r="H14" s="25">
        <f>(C14*D14) +(E14*F14)</f>
        <v>0</v>
      </c>
    </row>
    <row r="15" spans="1:15" x14ac:dyDescent="0.25">
      <c r="A15" s="27" t="s">
        <v>198</v>
      </c>
      <c r="C15" s="22"/>
      <c r="D15" s="23"/>
      <c r="E15" s="22"/>
      <c r="F15" s="23"/>
      <c r="G15" s="24">
        <f t="shared" si="0"/>
        <v>0</v>
      </c>
      <c r="H15" s="25">
        <f t="shared" si="1"/>
        <v>0</v>
      </c>
    </row>
    <row r="16" spans="1:15" x14ac:dyDescent="0.25">
      <c r="A16" s="20" t="s">
        <v>199</v>
      </c>
      <c r="C16" s="28"/>
      <c r="D16" s="29"/>
      <c r="E16" s="28"/>
      <c r="F16" s="29"/>
      <c r="G16" s="29"/>
      <c r="H16" s="22"/>
    </row>
    <row r="17" spans="1:8" x14ac:dyDescent="0.25">
      <c r="A17" s="30" t="s">
        <v>200</v>
      </c>
      <c r="B17" s="31"/>
      <c r="C17" s="29"/>
      <c r="D17" s="29"/>
      <c r="E17" s="29"/>
      <c r="F17" s="31"/>
      <c r="G17" s="12" t="s">
        <v>201</v>
      </c>
      <c r="H17" s="32">
        <f>SUM(H8:H16)</f>
        <v>50</v>
      </c>
    </row>
    <row r="18" spans="1:8" ht="7.5" customHeight="1" x14ac:dyDescent="0.25">
      <c r="A18" s="30"/>
      <c r="B18" s="31"/>
      <c r="C18" s="29"/>
      <c r="D18" s="29"/>
      <c r="E18" s="29"/>
      <c r="F18" s="31"/>
      <c r="G18" s="12"/>
      <c r="H18" s="33"/>
    </row>
    <row r="19" spans="1:8" s="17" customFormat="1" ht="36" x14ac:dyDescent="0.25">
      <c r="A19" s="16" t="s">
        <v>202</v>
      </c>
      <c r="C19" s="34" t="s">
        <v>185</v>
      </c>
      <c r="D19" s="34" t="s">
        <v>203</v>
      </c>
      <c r="E19" s="34" t="s">
        <v>187</v>
      </c>
      <c r="F19" s="34" t="s">
        <v>204</v>
      </c>
      <c r="G19" s="34" t="s">
        <v>205</v>
      </c>
      <c r="H19" s="34" t="s">
        <v>190</v>
      </c>
    </row>
    <row r="20" spans="1:8" x14ac:dyDescent="0.25">
      <c r="A20" s="20" t="str">
        <f t="shared" ref="A20:A28" si="2">A8</f>
        <v>1. Site-Full-priced Adult</v>
      </c>
      <c r="B20" s="21"/>
      <c r="C20" s="25">
        <f t="shared" ref="C20:C27" si="3">C8</f>
        <v>10</v>
      </c>
      <c r="D20" s="122">
        <f>'Information Gathering'!D145</f>
        <v>0</v>
      </c>
      <c r="E20" s="25">
        <f t="shared" ref="E20:E27" si="4">E8</f>
        <v>12</v>
      </c>
      <c r="F20" s="122">
        <f>'Information Gathering'!D143-'Information Gathering'!D145</f>
        <v>0</v>
      </c>
      <c r="G20" s="24">
        <f t="shared" ref="G20:G25" si="5">D20+F20</f>
        <v>0</v>
      </c>
      <c r="H20" s="25">
        <f t="shared" ref="H20:H25" si="6">(C20*D20) +(E20*F20)</f>
        <v>0</v>
      </c>
    </row>
    <row r="21" spans="1:8" x14ac:dyDescent="0.25">
      <c r="A21" s="20" t="str">
        <f t="shared" si="2"/>
        <v>2. Site-Child - Ages:</v>
      </c>
      <c r="B21" s="24" t="str">
        <f>'Information Gathering'!D147</f>
        <v xml:space="preserve"> 6-17</v>
      </c>
      <c r="C21" s="25">
        <f t="shared" si="3"/>
        <v>6</v>
      </c>
      <c r="D21" s="23">
        <v>0</v>
      </c>
      <c r="E21" s="25">
        <f t="shared" si="4"/>
        <v>6</v>
      </c>
      <c r="F21" s="23">
        <v>0</v>
      </c>
      <c r="G21" s="24">
        <f t="shared" si="5"/>
        <v>0</v>
      </c>
      <c r="H21" s="25">
        <f t="shared" si="6"/>
        <v>0</v>
      </c>
    </row>
    <row r="22" spans="1:8" x14ac:dyDescent="0.25">
      <c r="A22" s="20" t="str">
        <f t="shared" si="2"/>
        <v>3. Feast-Adult</v>
      </c>
      <c r="C22" s="25">
        <f t="shared" si="3"/>
        <v>12</v>
      </c>
      <c r="D22" s="122">
        <f>'Information Gathering'!D146</f>
        <v>0</v>
      </c>
      <c r="E22" s="25">
        <f t="shared" si="4"/>
        <v>12</v>
      </c>
      <c r="F22" s="122">
        <f>'Information Gathering'!D144-'Information Gathering'!D146-'Information Gathering'!E144</f>
        <v>0</v>
      </c>
      <c r="G22" s="24">
        <f t="shared" si="5"/>
        <v>0</v>
      </c>
      <c r="H22" s="25">
        <f t="shared" si="6"/>
        <v>0</v>
      </c>
    </row>
    <row r="23" spans="1:8" x14ac:dyDescent="0.25">
      <c r="A23" s="20" t="str">
        <f t="shared" si="2"/>
        <v>4. Feast-Child - Ages:</v>
      </c>
      <c r="B23" s="24" t="str">
        <f>'Information Gathering'!D147</f>
        <v xml:space="preserve"> 6-17</v>
      </c>
      <c r="C23" s="25">
        <f t="shared" si="3"/>
        <v>12</v>
      </c>
      <c r="D23" s="23">
        <v>0</v>
      </c>
      <c r="E23" s="25">
        <f t="shared" si="4"/>
        <v>12</v>
      </c>
      <c r="F23" s="23">
        <v>0</v>
      </c>
      <c r="G23" s="24">
        <f t="shared" si="5"/>
        <v>0</v>
      </c>
      <c r="H23" s="25">
        <f t="shared" si="6"/>
        <v>0</v>
      </c>
    </row>
    <row r="24" spans="1:8" ht="15" x14ac:dyDescent="0.25">
      <c r="A24" s="212" t="str">
        <f t="shared" si="2"/>
        <v>5. Camping Fee-Adult</v>
      </c>
      <c r="B24" s="213"/>
      <c r="C24" s="25">
        <f t="shared" si="3"/>
        <v>0</v>
      </c>
      <c r="D24" s="23"/>
      <c r="E24" s="25">
        <f t="shared" si="4"/>
        <v>0</v>
      </c>
      <c r="F24" s="23"/>
      <c r="G24" s="24">
        <f t="shared" si="5"/>
        <v>0</v>
      </c>
      <c r="H24" s="25">
        <f t="shared" si="6"/>
        <v>0</v>
      </c>
    </row>
    <row r="25" spans="1:8" ht="15" x14ac:dyDescent="0.25">
      <c r="A25" s="212" t="str">
        <f t="shared" si="2"/>
        <v>6. Camping Fee-Child</v>
      </c>
      <c r="B25" s="213"/>
      <c r="C25" s="25">
        <f t="shared" si="3"/>
        <v>0</v>
      </c>
      <c r="D25" s="23"/>
      <c r="E25" s="25">
        <f t="shared" si="4"/>
        <v>0</v>
      </c>
      <c r="F25" s="23"/>
      <c r="G25" s="24">
        <f t="shared" si="5"/>
        <v>0</v>
      </c>
      <c r="H25" s="25">
        <f t="shared" si="6"/>
        <v>0</v>
      </c>
    </row>
    <row r="26" spans="1:8" ht="15" x14ac:dyDescent="0.25">
      <c r="A26" s="212" t="str">
        <f t="shared" si="2"/>
        <v>7. Other fee [fill in]</v>
      </c>
      <c r="B26" s="213"/>
      <c r="C26" s="35">
        <f t="shared" si="3"/>
        <v>0</v>
      </c>
      <c r="D26" s="36"/>
      <c r="E26" s="35">
        <f t="shared" si="4"/>
        <v>0</v>
      </c>
      <c r="F26" s="36"/>
      <c r="G26" s="37">
        <f>D26+F26</f>
        <v>0</v>
      </c>
      <c r="H26" s="25">
        <f>(C26*D26) +(E26*F26)</f>
        <v>0</v>
      </c>
    </row>
    <row r="27" spans="1:8" ht="15" x14ac:dyDescent="0.25">
      <c r="A27" s="212" t="str">
        <f t="shared" si="2"/>
        <v>8. Other fee [fill in]</v>
      </c>
      <c r="B27" s="213"/>
      <c r="C27" s="25">
        <f t="shared" si="3"/>
        <v>0</v>
      </c>
      <c r="D27" s="23"/>
      <c r="E27" s="25">
        <f t="shared" si="4"/>
        <v>0</v>
      </c>
      <c r="F27" s="23"/>
      <c r="G27" s="24">
        <f>D27+F27</f>
        <v>0</v>
      </c>
      <c r="H27" s="25">
        <f>(C27*D27) +(E27*F27)</f>
        <v>0</v>
      </c>
    </row>
    <row r="28" spans="1:8" ht="15" x14ac:dyDescent="0.25">
      <c r="A28" s="214" t="str">
        <f t="shared" si="2"/>
        <v>9. Gate donations (not entrance fees - "keep the change")</v>
      </c>
      <c r="B28" s="215"/>
      <c r="C28" s="28"/>
      <c r="D28" s="29"/>
      <c r="E28" s="28"/>
      <c r="F28" s="29"/>
      <c r="G28" s="29"/>
      <c r="H28" s="38">
        <v>0</v>
      </c>
    </row>
    <row r="29" spans="1:8" x14ac:dyDescent="0.25">
      <c r="A29" s="30" t="s">
        <v>200</v>
      </c>
      <c r="B29" s="31"/>
      <c r="C29" s="29"/>
      <c r="D29" s="29"/>
      <c r="E29" s="29"/>
      <c r="F29" s="31"/>
      <c r="G29" s="12" t="s">
        <v>206</v>
      </c>
      <c r="H29" s="32">
        <f>SUM(H20:H28)</f>
        <v>0</v>
      </c>
    </row>
    <row r="30" spans="1:8" ht="12" customHeight="1" x14ac:dyDescent="0.25">
      <c r="A30" s="20" t="s">
        <v>207</v>
      </c>
      <c r="B30" s="31"/>
      <c r="C30" s="29"/>
      <c r="D30" s="29"/>
      <c r="E30" s="29"/>
      <c r="F30" s="31"/>
      <c r="G30" s="12"/>
      <c r="H30" s="33"/>
    </row>
    <row r="31" spans="1:8" ht="12" customHeight="1" x14ac:dyDescent="0.25">
      <c r="A31" s="216" t="s">
        <v>208</v>
      </c>
      <c r="B31" s="217"/>
      <c r="C31" s="217"/>
      <c r="D31" s="217"/>
      <c r="E31" s="217"/>
      <c r="F31" s="217"/>
      <c r="G31" s="217"/>
      <c r="H31" s="218"/>
    </row>
    <row r="32" spans="1:8" ht="15" x14ac:dyDescent="0.25">
      <c r="A32" s="39" t="s">
        <v>209</v>
      </c>
      <c r="C32" s="40" t="s">
        <v>210</v>
      </c>
      <c r="E32" s="41" t="s">
        <v>211</v>
      </c>
      <c r="G32" s="12"/>
    </row>
    <row r="33" spans="1:8" ht="15" customHeight="1" x14ac:dyDescent="0.25">
      <c r="A33" s="42" t="s">
        <v>212</v>
      </c>
      <c r="C33" s="101">
        <f>'Information Gathering'!D127</f>
        <v>0</v>
      </c>
      <c r="E33" s="127" t="str">
        <f>'Information Gathering'!F127</f>
        <v>N/A</v>
      </c>
      <c r="F33" s="128"/>
      <c r="G33" s="128"/>
      <c r="H33" s="129"/>
    </row>
    <row r="34" spans="1:8" ht="15" customHeight="1" x14ac:dyDescent="0.25">
      <c r="A34" s="42" t="s">
        <v>213</v>
      </c>
      <c r="C34" s="101">
        <f>'Information Gathering'!D128</f>
        <v>0</v>
      </c>
      <c r="E34" s="130" t="str">
        <f>'Information Gathering'!F128</f>
        <v>porta johns and supplies</v>
      </c>
      <c r="F34" s="128"/>
      <c r="G34" s="128"/>
      <c r="H34" s="131"/>
    </row>
    <row r="35" spans="1:8" ht="15" x14ac:dyDescent="0.25">
      <c r="A35" s="42" t="s">
        <v>215</v>
      </c>
      <c r="C35" s="101">
        <f>'Information Gathering'!D129</f>
        <v>0</v>
      </c>
      <c r="E35" s="127" t="str">
        <f>'Information Gathering'!F129</f>
        <v>N/A</v>
      </c>
      <c r="F35" s="128"/>
      <c r="G35" s="128"/>
      <c r="H35" s="131"/>
    </row>
    <row r="36" spans="1:8" ht="48" x14ac:dyDescent="0.25">
      <c r="A36" s="42" t="s">
        <v>216</v>
      </c>
      <c r="C36" s="101">
        <f>'Information Gathering'!D130</f>
        <v>0</v>
      </c>
      <c r="E36" s="127" t="str">
        <f>'Information Gathering'!F130</f>
        <v>food and supplies needed for feast</v>
      </c>
      <c r="F36" s="128"/>
      <c r="G36" s="128"/>
      <c r="H36" s="131"/>
    </row>
    <row r="37" spans="1:8" x14ac:dyDescent="0.25">
      <c r="A37" s="42"/>
      <c r="E37" s="123" t="s">
        <v>217</v>
      </c>
      <c r="F37" s="44" t="s">
        <v>218</v>
      </c>
      <c r="G37" s="45"/>
      <c r="H37" s="45"/>
    </row>
    <row r="38" spans="1:8" ht="15" customHeight="1" x14ac:dyDescent="0.25">
      <c r="A38" s="42" t="s">
        <v>219</v>
      </c>
      <c r="C38" s="101">
        <f>'Information Gathering'!D131</f>
        <v>0</v>
      </c>
      <c r="E38" s="127" t="str">
        <f>'Information Gathering'!F131</f>
        <v>site tokens, prices, archery supplies, unexpected costs, cake</v>
      </c>
      <c r="F38" s="128"/>
      <c r="G38" s="128"/>
      <c r="H38" s="131"/>
    </row>
    <row r="39" spans="1:8" ht="15" x14ac:dyDescent="0.25">
      <c r="A39" s="42" t="s">
        <v>221</v>
      </c>
      <c r="C39" s="101">
        <f>'Information Gathering'!D132</f>
        <v>0</v>
      </c>
      <c r="E39" s="127" t="str">
        <f>'Information Gathering'!F132</f>
        <v>N/A</v>
      </c>
      <c r="F39" s="128"/>
      <c r="G39" s="128"/>
      <c r="H39" s="131"/>
    </row>
    <row r="40" spans="1:8" ht="15" x14ac:dyDescent="0.25">
      <c r="A40" s="42" t="s">
        <v>222</v>
      </c>
      <c r="C40" s="101">
        <f>'Information Gathering'!D133</f>
        <v>0</v>
      </c>
      <c r="E40" s="127" t="str">
        <f>'Information Gathering'!F133</f>
        <v>site fee</v>
      </c>
      <c r="F40" s="128"/>
      <c r="G40" s="128"/>
      <c r="H40" s="131"/>
    </row>
    <row r="41" spans="1:8" ht="15" x14ac:dyDescent="0.25">
      <c r="A41" s="42" t="s">
        <v>223</v>
      </c>
      <c r="C41" s="101">
        <f>'Information Gathering'!D134</f>
        <v>0</v>
      </c>
      <c r="E41" s="127" t="str">
        <f>'Information Gathering'!F134</f>
        <v>N/A</v>
      </c>
      <c r="F41" s="128"/>
      <c r="G41" s="128"/>
      <c r="H41" s="131"/>
    </row>
    <row r="42" spans="1:8" ht="15" x14ac:dyDescent="0.25">
      <c r="A42" s="42" t="s">
        <v>224</v>
      </c>
      <c r="C42" s="101">
        <f>'Information Gathering'!D135</f>
        <v>0</v>
      </c>
      <c r="E42" s="127" t="str">
        <f>'Information Gathering'!F135</f>
        <v>N/A</v>
      </c>
      <c r="F42" s="128"/>
      <c r="G42" s="128"/>
      <c r="H42" s="131"/>
    </row>
    <row r="43" spans="1:8" ht="15" x14ac:dyDescent="0.25">
      <c r="A43" s="42" t="s">
        <v>225</v>
      </c>
      <c r="C43" s="101">
        <f>'Information Gathering'!D136</f>
        <v>0</v>
      </c>
      <c r="E43" s="127" t="str">
        <f>'Information Gathering'!F136</f>
        <v>N/A</v>
      </c>
      <c r="F43" s="128"/>
      <c r="G43" s="128"/>
      <c r="H43" s="131"/>
    </row>
    <row r="44" spans="1:8" ht="15" x14ac:dyDescent="0.25">
      <c r="A44" s="42" t="s">
        <v>226</v>
      </c>
      <c r="C44" s="101">
        <f>'Information Gathering'!D137</f>
        <v>0</v>
      </c>
      <c r="E44" s="127" t="str">
        <f>'Information Gathering'!F137</f>
        <v>N/A</v>
      </c>
      <c r="F44" s="128"/>
      <c r="G44" s="128"/>
      <c r="H44" s="131"/>
    </row>
    <row r="45" spans="1:8" ht="15" customHeight="1" x14ac:dyDescent="0.25">
      <c r="A45" s="42" t="s">
        <v>227</v>
      </c>
      <c r="C45" s="101">
        <f>'Information Gathering'!D138</f>
        <v>50</v>
      </c>
      <c r="E45" s="127" t="str">
        <f>'Information Gathering'!F138</f>
        <v>SCA site and equestrian</v>
      </c>
      <c r="F45" s="128"/>
      <c r="G45" s="128"/>
      <c r="H45" s="131"/>
    </row>
    <row r="46" spans="1:8" x14ac:dyDescent="0.25">
      <c r="A46" s="20"/>
      <c r="B46" s="40" t="s">
        <v>229</v>
      </c>
      <c r="E46" s="221" t="s">
        <v>230</v>
      </c>
      <c r="F46" s="222"/>
      <c r="G46" s="221" t="s">
        <v>231</v>
      </c>
      <c r="H46" s="223"/>
    </row>
    <row r="47" spans="1:8" x14ac:dyDescent="0.25">
      <c r="A47" s="42" t="s">
        <v>232</v>
      </c>
      <c r="C47" s="43"/>
      <c r="E47" s="46"/>
      <c r="F47" s="47">
        <f>$G$8*$C$47</f>
        <v>0</v>
      </c>
      <c r="G47" s="46"/>
      <c r="H47" s="47">
        <f>$G$20*$C$47</f>
        <v>0</v>
      </c>
    </row>
    <row r="48" spans="1:8" x14ac:dyDescent="0.25">
      <c r="A48" s="42" t="s">
        <v>233</v>
      </c>
      <c r="C48" s="43"/>
      <c r="E48" s="46"/>
      <c r="F48" s="47">
        <f>$G$9*$C$48</f>
        <v>0</v>
      </c>
      <c r="G48" s="46"/>
      <c r="H48" s="47">
        <f>$G$21*$C$48</f>
        <v>0</v>
      </c>
    </row>
    <row r="49" spans="1:15" x14ac:dyDescent="0.25">
      <c r="A49" s="20"/>
      <c r="B49" s="20"/>
      <c r="C49" s="20"/>
      <c r="D49" s="12" t="s">
        <v>234</v>
      </c>
      <c r="E49" s="48"/>
      <c r="F49" s="49">
        <f>SUM(C33:C45)+SUM(F47:F48)</f>
        <v>50</v>
      </c>
      <c r="G49" s="48"/>
      <c r="H49" s="49">
        <f>SUM(C33:C45)+SUM(H47:H48)</f>
        <v>50</v>
      </c>
    </row>
    <row r="50" spans="1:15" x14ac:dyDescent="0.25">
      <c r="A50" s="20"/>
      <c r="C50" s="20"/>
      <c r="D50" s="12" t="s">
        <v>235</v>
      </c>
      <c r="E50" s="48"/>
      <c r="F50" s="49">
        <f>H17-F49</f>
        <v>0</v>
      </c>
      <c r="G50" s="48"/>
      <c r="H50" s="49">
        <f>H29-H49</f>
        <v>-50</v>
      </c>
    </row>
    <row r="51" spans="1:15" x14ac:dyDescent="0.25">
      <c r="A51" s="12" t="s">
        <v>236</v>
      </c>
      <c r="C51" s="118">
        <f>'Information Gathering'!D140</f>
        <v>0</v>
      </c>
      <c r="E51" s="12"/>
    </row>
    <row r="52" spans="1:15" ht="15" x14ac:dyDescent="0.25">
      <c r="A52" s="39" t="s">
        <v>237</v>
      </c>
      <c r="E52" s="50"/>
      <c r="F52" s="50" t="s">
        <v>238</v>
      </c>
      <c r="G52" s="160">
        <f>'Information Gathering'!H17</f>
        <v>0</v>
      </c>
    </row>
    <row r="53" spans="1:15" ht="15" x14ac:dyDescent="0.25">
      <c r="A53" s="219" t="s">
        <v>239</v>
      </c>
      <c r="B53" s="208"/>
      <c r="C53" s="208"/>
      <c r="D53" s="51" t="s">
        <v>240</v>
      </c>
      <c r="E53" s="219" t="s">
        <v>241</v>
      </c>
      <c r="F53" s="219"/>
      <c r="G53" s="220" t="s">
        <v>242</v>
      </c>
      <c r="H53" s="220"/>
    </row>
    <row r="54" spans="1:15" ht="15" x14ac:dyDescent="0.25">
      <c r="A54" s="207" t="s">
        <v>243</v>
      </c>
      <c r="B54" s="208"/>
      <c r="C54" s="208"/>
      <c r="D54" s="52">
        <f>IF(G52="yes",0.5,0)</f>
        <v>0</v>
      </c>
      <c r="E54" s="53"/>
      <c r="F54" s="54">
        <f>F50*$D$54</f>
        <v>0</v>
      </c>
      <c r="G54" s="53"/>
      <c r="H54" s="54">
        <f>H50*$D$54</f>
        <v>0</v>
      </c>
    </row>
    <row r="55" spans="1:15" ht="15" x14ac:dyDescent="0.25">
      <c r="A55" s="209"/>
      <c r="B55" s="210"/>
      <c r="C55" s="210"/>
      <c r="D55" s="55">
        <v>0</v>
      </c>
      <c r="E55" s="53"/>
      <c r="F55" s="54">
        <f>F50*$D$55</f>
        <v>0</v>
      </c>
      <c r="G55" s="53"/>
      <c r="H55" s="54">
        <f>H50*$D$55</f>
        <v>0</v>
      </c>
    </row>
    <row r="56" spans="1:15" ht="15" x14ac:dyDescent="0.25">
      <c r="A56" s="209"/>
      <c r="B56" s="210"/>
      <c r="C56" s="210"/>
      <c r="D56" s="55">
        <v>0</v>
      </c>
      <c r="E56" s="48"/>
      <c r="F56" s="54">
        <f>F50*$D$56</f>
        <v>0</v>
      </c>
      <c r="G56" s="53"/>
      <c r="H56" s="54">
        <f>H50*$D$56</f>
        <v>0</v>
      </c>
    </row>
    <row r="57" spans="1:15" ht="15" x14ac:dyDescent="0.25">
      <c r="A57" s="211" t="str">
        <f>B2</f>
        <v>Stierbach</v>
      </c>
      <c r="B57" s="208"/>
      <c r="C57" s="208"/>
      <c r="D57" s="56"/>
      <c r="E57" s="48"/>
      <c r="F57" s="54">
        <f>F50-SUM(F54:F56)</f>
        <v>0</v>
      </c>
      <c r="G57" s="53"/>
      <c r="H57" s="54">
        <f>H50-SUM(G54:H56)</f>
        <v>-50</v>
      </c>
    </row>
    <row r="58" spans="1:15" s="13" customFormat="1" ht="15" x14ac:dyDescent="0.25">
      <c r="A58" s="57" t="s">
        <v>244</v>
      </c>
      <c r="B58" s="58"/>
      <c r="D58" s="58" t="s">
        <v>31</v>
      </c>
      <c r="E58" s="59"/>
      <c r="F58" s="58"/>
      <c r="G58" s="58"/>
      <c r="H58" s="58"/>
      <c r="I58" s="138"/>
      <c r="J58" s="138"/>
    </row>
    <row r="59" spans="1:15" s="13" customFormat="1" x14ac:dyDescent="0.25">
      <c r="A59" s="60"/>
      <c r="B59" s="58" t="s">
        <v>245</v>
      </c>
      <c r="E59" s="58"/>
      <c r="F59" s="58" t="s">
        <v>246</v>
      </c>
      <c r="G59" s="58"/>
      <c r="H59" s="58" t="s">
        <v>247</v>
      </c>
      <c r="I59" s="138"/>
      <c r="J59" s="138"/>
    </row>
    <row r="60" spans="1:15" s="13" customFormat="1" ht="25.5" customHeight="1" x14ac:dyDescent="0.25">
      <c r="A60" s="42" t="s">
        <v>248</v>
      </c>
      <c r="B60" s="199" t="str">
        <f>O60</f>
        <v>Master Ii Saburou Katsumori/Joshua Badgley</v>
      </c>
      <c r="C60" s="200"/>
      <c r="D60" s="201"/>
      <c r="E60" s="202"/>
      <c r="F60" s="203"/>
      <c r="G60" s="203"/>
      <c r="H60" s="59"/>
      <c r="I60" s="138"/>
      <c r="J60" s="138"/>
      <c r="O60" s="13" t="str">
        <f>'Information Gathering'!B31&amp;"/"&amp;'Information Gathering'!B32</f>
        <v>Master Ii Saburou Katsumori/Joshua Badgley</v>
      </c>
    </row>
    <row r="61" spans="1:15" s="13" customFormat="1" ht="25.5" customHeight="1" x14ac:dyDescent="0.25">
      <c r="A61" s="42" t="s">
        <v>249</v>
      </c>
      <c r="B61" s="199" t="str">
        <f>O61</f>
        <v>Stephan Grimm/S. Webb</v>
      </c>
      <c r="C61" s="200"/>
      <c r="D61" s="201"/>
      <c r="E61" s="202"/>
      <c r="F61" s="203"/>
      <c r="G61" s="203"/>
      <c r="H61" s="59"/>
      <c r="I61" s="138"/>
      <c r="J61" s="138"/>
      <c r="O61" s="13" t="str">
        <f>Staff!B7&amp;"/"&amp;Staff!C7</f>
        <v>Stephan Grimm/S. Webb</v>
      </c>
    </row>
    <row r="62" spans="1:15" s="13" customFormat="1" ht="25.5" customHeight="1" x14ac:dyDescent="0.25">
      <c r="A62" s="42" t="s">
        <v>4</v>
      </c>
      <c r="B62" s="204" t="str">
        <f>IF(F3="","",F3)</f>
        <v>/</v>
      </c>
      <c r="C62" s="205"/>
      <c r="D62" s="206"/>
      <c r="E62" s="202"/>
      <c r="F62" s="203"/>
      <c r="G62" s="203"/>
      <c r="H62" s="59"/>
      <c r="I62" s="138"/>
      <c r="J62" s="138"/>
    </row>
  </sheetData>
  <mergeCells count="23">
    <mergeCell ref="B2:D2"/>
    <mergeCell ref="B3:D4"/>
    <mergeCell ref="A24:B24"/>
    <mergeCell ref="A25:B25"/>
    <mergeCell ref="A26:B26"/>
    <mergeCell ref="A27:B27"/>
    <mergeCell ref="A28:B28"/>
    <mergeCell ref="A31:H31"/>
    <mergeCell ref="A53:C53"/>
    <mergeCell ref="E53:F53"/>
    <mergeCell ref="G53:H53"/>
    <mergeCell ref="E46:F46"/>
    <mergeCell ref="G46:H46"/>
    <mergeCell ref="B61:D61"/>
    <mergeCell ref="E61:G61"/>
    <mergeCell ref="B62:D62"/>
    <mergeCell ref="E62:G62"/>
    <mergeCell ref="A54:C54"/>
    <mergeCell ref="A55:C55"/>
    <mergeCell ref="A56:C56"/>
    <mergeCell ref="A57:C57"/>
    <mergeCell ref="B60:D60"/>
    <mergeCell ref="E60:G60"/>
  </mergeCells>
  <conditionalFormatting sqref="E54:F57 E47:H50 H54:H57">
    <cfRule type="cellIs" dxfId="4" priority="5" stopIfTrue="1" operator="lessThan">
      <formula>0</formula>
    </cfRule>
  </conditionalFormatting>
  <conditionalFormatting sqref="G54">
    <cfRule type="cellIs" dxfId="3" priority="4" stopIfTrue="1" operator="lessThan">
      <formula>0</formula>
    </cfRule>
  </conditionalFormatting>
  <conditionalFormatting sqref="G55">
    <cfRule type="cellIs" dxfId="2" priority="3" stopIfTrue="1" operator="lessThan">
      <formula>0</formula>
    </cfRule>
  </conditionalFormatting>
  <conditionalFormatting sqref="G56">
    <cfRule type="cellIs" dxfId="1" priority="2" stopIfTrue="1" operator="lessThan">
      <formula>0</formula>
    </cfRule>
  </conditionalFormatting>
  <conditionalFormatting sqref="G57">
    <cfRule type="cellIs" dxfId="0" priority="1"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workbookViewId="0">
      <selection activeCell="B20" sqref="B20"/>
    </sheetView>
  </sheetViews>
  <sheetFormatPr defaultRowHeight="15" x14ac:dyDescent="0.25"/>
  <cols>
    <col min="1" max="1" width="24.140625" style="75" customWidth="1"/>
    <col min="2" max="2" width="30.140625" style="75" customWidth="1"/>
    <col min="3" max="7" width="9.140625" style="75"/>
    <col min="8" max="8" width="20.7109375" style="75" customWidth="1"/>
    <col min="9" max="16384" width="9.140625" style="75"/>
  </cols>
  <sheetData>
    <row r="2" spans="1:12" x14ac:dyDescent="0.25">
      <c r="A2" s="75" t="s">
        <v>55</v>
      </c>
      <c r="B2" s="94">
        <f>'Information Gathering'!B17</f>
        <v>0</v>
      </c>
      <c r="G2" s="1" t="s">
        <v>165</v>
      </c>
      <c r="H2" s="1" t="s">
        <v>166</v>
      </c>
      <c r="I2" s="1"/>
      <c r="J2" s="1"/>
      <c r="K2" s="1"/>
      <c r="L2" s="1"/>
    </row>
    <row r="3" spans="1:12" x14ac:dyDescent="0.25">
      <c r="G3" s="1"/>
      <c r="H3" s="1" t="s">
        <v>167</v>
      </c>
      <c r="I3" s="1"/>
      <c r="J3" s="1"/>
      <c r="K3" s="1"/>
      <c r="L3" s="1"/>
    </row>
    <row r="4" spans="1:12" x14ac:dyDescent="0.25">
      <c r="A4" s="75" t="s">
        <v>56</v>
      </c>
      <c r="B4" s="95">
        <f>'Information Gathering'!B19</f>
        <v>0</v>
      </c>
      <c r="G4" s="1"/>
      <c r="H4" s="1" t="s">
        <v>168</v>
      </c>
      <c r="I4" s="1"/>
      <c r="J4" s="1"/>
      <c r="K4" s="1"/>
      <c r="L4" s="1"/>
    </row>
    <row r="6" spans="1:12" x14ac:dyDescent="0.25">
      <c r="A6" s="75" t="s">
        <v>57</v>
      </c>
      <c r="B6" s="94">
        <f>'Information Gathering'!B7</f>
        <v>0</v>
      </c>
    </row>
    <row r="8" spans="1:12" x14ac:dyDescent="0.25">
      <c r="A8" s="75" t="s">
        <v>58</v>
      </c>
      <c r="B8" s="94" t="str">
        <f>'Information Gathering'!G19</f>
        <v>Stierbach</v>
      </c>
    </row>
    <row r="10" spans="1:12" x14ac:dyDescent="0.25">
      <c r="A10" s="75" t="s">
        <v>59</v>
      </c>
      <c r="B10" s="3" t="s">
        <v>50</v>
      </c>
    </row>
    <row r="13" spans="1:12" ht="53.25" customHeight="1" x14ac:dyDescent="0.25">
      <c r="A13" s="83" t="s">
        <v>60</v>
      </c>
      <c r="B13" s="195">
        <f>'Information Gathering'!B67:E67</f>
        <v>0</v>
      </c>
      <c r="C13" s="229"/>
      <c r="D13" s="229"/>
      <c r="E13" s="196"/>
    </row>
    <row r="14" spans="1:12" x14ac:dyDescent="0.25">
      <c r="C14" s="75" t="s">
        <v>63</v>
      </c>
      <c r="D14" s="75" t="s">
        <v>64</v>
      </c>
      <c r="E14" s="75" t="s">
        <v>65</v>
      </c>
    </row>
    <row r="15" spans="1:12" x14ac:dyDescent="0.25">
      <c r="B15" s="75" t="s">
        <v>62</v>
      </c>
      <c r="C15" s="98">
        <f>Budget!E8</f>
        <v>12</v>
      </c>
      <c r="D15" s="98">
        <f>Budget!E10</f>
        <v>12</v>
      </c>
      <c r="E15" s="99">
        <f>Budget!E12</f>
        <v>0</v>
      </c>
    </row>
    <row r="16" spans="1:12" x14ac:dyDescent="0.25">
      <c r="A16" s="75" t="s">
        <v>61</v>
      </c>
      <c r="B16" s="75" t="s">
        <v>66</v>
      </c>
      <c r="C16" s="98">
        <f>C15+5</f>
        <v>17</v>
      </c>
      <c r="D16" s="98">
        <f>D15</f>
        <v>12</v>
      </c>
      <c r="E16" s="97"/>
    </row>
    <row r="17" spans="1:7" x14ac:dyDescent="0.25">
      <c r="B17" s="75" t="s">
        <v>67</v>
      </c>
      <c r="C17" s="98">
        <f>Budget!E9</f>
        <v>6</v>
      </c>
      <c r="D17" s="98">
        <f>Budget!E11</f>
        <v>12</v>
      </c>
      <c r="E17" s="98">
        <f>Budget!E13</f>
        <v>0</v>
      </c>
    </row>
    <row r="18" spans="1:7" x14ac:dyDescent="0.25">
      <c r="B18" s="75" t="s">
        <v>68</v>
      </c>
      <c r="C18" s="98">
        <v>0</v>
      </c>
      <c r="D18" s="98">
        <v>0</v>
      </c>
      <c r="E18" s="98">
        <v>0</v>
      </c>
    </row>
    <row r="20" spans="1:7" x14ac:dyDescent="0.25">
      <c r="A20" s="75" t="s">
        <v>69</v>
      </c>
      <c r="B20" s="96" t="s">
        <v>100</v>
      </c>
      <c r="D20" s="151" t="s">
        <v>101</v>
      </c>
      <c r="E20" s="151"/>
      <c r="F20" s="151"/>
      <c r="G20" s="151"/>
    </row>
    <row r="23" spans="1:7" ht="81" customHeight="1" x14ac:dyDescent="0.25">
      <c r="A23" s="84" t="s">
        <v>70</v>
      </c>
      <c r="B23" s="195">
        <f>'Information Gathering'!B69:E69</f>
        <v>0</v>
      </c>
      <c r="C23" s="229"/>
      <c r="D23" s="229"/>
      <c r="E23" s="196"/>
    </row>
    <row r="25" spans="1:7" ht="74.25" customHeight="1" x14ac:dyDescent="0.25">
      <c r="A25" s="83" t="s">
        <v>71</v>
      </c>
      <c r="B25" s="195">
        <f>'Information Gathering'!B71:E71</f>
        <v>0</v>
      </c>
      <c r="C25" s="229"/>
      <c r="D25" s="229"/>
      <c r="E25" s="196"/>
    </row>
    <row r="27" spans="1:7" ht="89.25" customHeight="1" x14ac:dyDescent="0.25">
      <c r="A27" s="83" t="s">
        <v>72</v>
      </c>
      <c r="B27" s="195">
        <f>'Information Gathering'!B51:C51</f>
        <v>0</v>
      </c>
      <c r="C27" s="196"/>
    </row>
    <row r="29" spans="1:7" ht="104.25" customHeight="1" x14ac:dyDescent="0.25">
      <c r="A29" s="83" t="s">
        <v>73</v>
      </c>
      <c r="B29" s="195">
        <f>'Information Gathering'!B73:E73</f>
        <v>0</v>
      </c>
      <c r="C29" s="229"/>
      <c r="D29" s="229"/>
      <c r="E29" s="196"/>
    </row>
    <row r="31" spans="1:7" x14ac:dyDescent="0.25">
      <c r="A31" s="75" t="s">
        <v>74</v>
      </c>
    </row>
    <row r="33" spans="1:7" x14ac:dyDescent="0.25">
      <c r="A33" s="75" t="s">
        <v>75</v>
      </c>
      <c r="B33" s="94">
        <f>'Information Gathering'!B5</f>
        <v>0</v>
      </c>
    </row>
    <row r="34" spans="1:7" x14ac:dyDescent="0.25">
      <c r="A34" s="75" t="s">
        <v>76</v>
      </c>
      <c r="B34" s="94">
        <f>'Information Gathering'!B6</f>
        <v>0</v>
      </c>
    </row>
    <row r="35" spans="1:7" x14ac:dyDescent="0.25">
      <c r="A35" s="75" t="s">
        <v>77</v>
      </c>
      <c r="B35" s="94">
        <f>'Information Gathering'!B8</f>
        <v>0</v>
      </c>
    </row>
    <row r="36" spans="1:7" x14ac:dyDescent="0.25">
      <c r="A36" s="75" t="s">
        <v>78</v>
      </c>
      <c r="B36" s="94">
        <f>'Information Gathering'!B9</f>
        <v>0</v>
      </c>
      <c r="D36" s="75" t="s">
        <v>89</v>
      </c>
      <c r="E36" s="94">
        <f>'Information Gathering'!B10</f>
        <v>0</v>
      </c>
      <c r="F36" s="75" t="s">
        <v>90</v>
      </c>
      <c r="G36" s="94">
        <f>'Information Gathering'!B11</f>
        <v>0</v>
      </c>
    </row>
    <row r="37" spans="1:7" x14ac:dyDescent="0.25">
      <c r="A37" s="75" t="s">
        <v>79</v>
      </c>
      <c r="B37" s="94">
        <f>'Information Gathering'!B12</f>
        <v>0</v>
      </c>
    </row>
    <row r="38" spans="1:7" x14ac:dyDescent="0.25">
      <c r="A38" s="75" t="s">
        <v>18</v>
      </c>
      <c r="B38" s="94">
        <f>'Information Gathering'!B7</f>
        <v>0</v>
      </c>
    </row>
    <row r="40" spans="1:7" x14ac:dyDescent="0.25">
      <c r="A40" s="75" t="s">
        <v>86</v>
      </c>
      <c r="C40" s="3" t="s">
        <v>50</v>
      </c>
    </row>
    <row r="42" spans="1:7" x14ac:dyDescent="0.25">
      <c r="A42" s="75" t="s">
        <v>87</v>
      </c>
      <c r="B42" s="94">
        <f>'Information Gathering'!G29</f>
        <v>0</v>
      </c>
    </row>
    <row r="43" spans="1:7" x14ac:dyDescent="0.25">
      <c r="A43" s="75" t="s">
        <v>88</v>
      </c>
      <c r="B43" s="94">
        <f>'Information Gathering'!G30</f>
        <v>0</v>
      </c>
    </row>
    <row r="44" spans="1:7" x14ac:dyDescent="0.25">
      <c r="A44" s="75" t="s">
        <v>77</v>
      </c>
      <c r="B44" s="94">
        <f>'Information Gathering'!G31</f>
        <v>0</v>
      </c>
    </row>
    <row r="45" spans="1:7" x14ac:dyDescent="0.25">
      <c r="A45" s="75" t="s">
        <v>78</v>
      </c>
      <c r="B45" s="94">
        <f>'Information Gathering'!G32</f>
        <v>0</v>
      </c>
      <c r="D45" s="75" t="s">
        <v>89</v>
      </c>
      <c r="E45" s="94">
        <f>'Information Gathering'!G33</f>
        <v>0</v>
      </c>
      <c r="F45" s="75" t="s">
        <v>90</v>
      </c>
      <c r="G45" s="94">
        <f>'Information Gathering'!G34</f>
        <v>0</v>
      </c>
    </row>
    <row r="46" spans="1:7" x14ac:dyDescent="0.25">
      <c r="A46" s="75" t="s">
        <v>79</v>
      </c>
      <c r="B46" s="94">
        <f>'Information Gathering'!G35</f>
        <v>0</v>
      </c>
    </row>
    <row r="47" spans="1:7" x14ac:dyDescent="0.25">
      <c r="A47" s="75" t="s">
        <v>18</v>
      </c>
      <c r="B47" s="94">
        <f>'Information Gathering'!G36</f>
        <v>0</v>
      </c>
    </row>
    <row r="49" spans="1:5" x14ac:dyDescent="0.25">
      <c r="A49" s="75" t="s">
        <v>91</v>
      </c>
      <c r="B49" s="197">
        <f>'Information Gathering'!B49:C49</f>
        <v>0</v>
      </c>
      <c r="C49" s="230"/>
      <c r="D49" s="230"/>
      <c r="E49" s="198"/>
    </row>
    <row r="52" spans="1:5" ht="90.75" customHeight="1" x14ac:dyDescent="0.25">
      <c r="A52" s="83" t="s">
        <v>92</v>
      </c>
      <c r="B52" s="195">
        <f>'Information Gathering'!B75:E75</f>
        <v>0</v>
      </c>
      <c r="C52" s="229"/>
      <c r="D52" s="229"/>
      <c r="E52" s="196"/>
    </row>
    <row r="54" spans="1:5" ht="90.75" customHeight="1" x14ac:dyDescent="0.25">
      <c r="A54" s="83" t="s">
        <v>93</v>
      </c>
      <c r="B54" s="195">
        <f>'Information Gathering'!B77:E77</f>
        <v>0</v>
      </c>
      <c r="C54" s="229"/>
      <c r="D54" s="229"/>
      <c r="E54" s="196"/>
    </row>
    <row r="56" spans="1:5" ht="90.75" customHeight="1" x14ac:dyDescent="0.25">
      <c r="A56" s="83" t="s">
        <v>94</v>
      </c>
      <c r="B56" s="195">
        <f>'Information Gathering'!B79:E79</f>
        <v>0</v>
      </c>
      <c r="C56" s="229"/>
      <c r="D56" s="229"/>
      <c r="E56" s="196"/>
    </row>
    <row r="58" spans="1:5" ht="90.75" customHeight="1" x14ac:dyDescent="0.25">
      <c r="A58" s="83" t="s">
        <v>95</v>
      </c>
      <c r="B58" s="195">
        <f>'Information Gathering'!B81:E81</f>
        <v>0</v>
      </c>
      <c r="C58" s="229"/>
      <c r="D58" s="229"/>
      <c r="E58" s="196"/>
    </row>
    <row r="60" spans="1:5" ht="90.75" customHeight="1" x14ac:dyDescent="0.25">
      <c r="A60" s="83" t="s">
        <v>96</v>
      </c>
      <c r="B60" s="195">
        <f>'Information Gathering'!B83:E83</f>
        <v>0</v>
      </c>
      <c r="C60" s="229"/>
      <c r="D60" s="229"/>
      <c r="E60" s="196"/>
    </row>
    <row r="63" spans="1:5" ht="61.5" customHeight="1" x14ac:dyDescent="0.25">
      <c r="A63" s="228" t="s">
        <v>97</v>
      </c>
      <c r="B63" s="228"/>
      <c r="C63" s="228"/>
      <c r="D63" s="228"/>
      <c r="E63" s="228"/>
    </row>
    <row r="64" spans="1:5" x14ac:dyDescent="0.25">
      <c r="A64" s="3" t="s">
        <v>50</v>
      </c>
    </row>
  </sheetData>
  <mergeCells count="12">
    <mergeCell ref="B13:E13"/>
    <mergeCell ref="B23:E23"/>
    <mergeCell ref="B25:E25"/>
    <mergeCell ref="B29:E29"/>
    <mergeCell ref="B49:E49"/>
    <mergeCell ref="A63:E63"/>
    <mergeCell ref="B27:C27"/>
    <mergeCell ref="B52:E52"/>
    <mergeCell ref="B54:E54"/>
    <mergeCell ref="B56:E56"/>
    <mergeCell ref="B58:E58"/>
    <mergeCell ref="B60:E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25" sqref="B25"/>
    </sheetView>
  </sheetViews>
  <sheetFormatPr defaultRowHeight="15" x14ac:dyDescent="0.25"/>
  <cols>
    <col min="1" max="1" width="28.85546875" style="75" customWidth="1"/>
    <col min="2" max="2" width="37.28515625" style="75" bestFit="1" customWidth="1"/>
    <col min="3" max="3" width="19.28515625" style="75" customWidth="1"/>
    <col min="4" max="4" width="40.42578125" style="75" customWidth="1"/>
    <col min="5" max="5" width="19.7109375" style="75" customWidth="1"/>
    <col min="6" max="16384" width="9.140625" style="75"/>
  </cols>
  <sheetData>
    <row r="1" spans="1:5" x14ac:dyDescent="0.25">
      <c r="A1" s="75" t="s">
        <v>263</v>
      </c>
      <c r="B1" s="85" t="s">
        <v>264</v>
      </c>
      <c r="C1" s="85" t="s">
        <v>265</v>
      </c>
      <c r="D1" s="85" t="s">
        <v>18</v>
      </c>
      <c r="E1" s="85" t="s">
        <v>105</v>
      </c>
    </row>
    <row r="2" spans="1:5" x14ac:dyDescent="0.25">
      <c r="A2" s="75" t="s">
        <v>4</v>
      </c>
      <c r="B2" s="149">
        <f>'Information Gathering'!B5</f>
        <v>0</v>
      </c>
      <c r="C2" s="149">
        <f>'Information Gathering'!B6</f>
        <v>0</v>
      </c>
      <c r="D2" s="149">
        <f>'Information Gathering'!B7</f>
        <v>0</v>
      </c>
      <c r="E2" s="149">
        <f>'Information Gathering'!B12</f>
        <v>0</v>
      </c>
    </row>
    <row r="3" spans="1:5" x14ac:dyDescent="0.25">
      <c r="A3" s="75" t="s">
        <v>266</v>
      </c>
      <c r="B3" s="149">
        <f>'Information Gathering'!G5</f>
        <v>0</v>
      </c>
      <c r="C3" s="149">
        <f>'Information Gathering'!G6</f>
        <v>0</v>
      </c>
      <c r="D3" s="149">
        <f>'Information Gathering'!G7</f>
        <v>0</v>
      </c>
      <c r="E3" s="149">
        <f>'Information Gathering'!G12</f>
        <v>0</v>
      </c>
    </row>
    <row r="4" spans="1:5" x14ac:dyDescent="0.25">
      <c r="A4" s="75" t="s">
        <v>269</v>
      </c>
      <c r="B4" s="150" t="s">
        <v>271</v>
      </c>
      <c r="C4" s="89"/>
      <c r="D4" s="76" t="s">
        <v>274</v>
      </c>
      <c r="E4" s="150" t="s">
        <v>276</v>
      </c>
    </row>
    <row r="5" spans="1:5" x14ac:dyDescent="0.25">
      <c r="A5" s="75" t="s">
        <v>270</v>
      </c>
      <c r="B5" s="150" t="s">
        <v>272</v>
      </c>
      <c r="C5" s="89"/>
      <c r="D5" s="76" t="s">
        <v>275</v>
      </c>
      <c r="E5" s="150" t="s">
        <v>277</v>
      </c>
    </row>
    <row r="6" spans="1:5" x14ac:dyDescent="0.25">
      <c r="A6" s="75" t="s">
        <v>146</v>
      </c>
      <c r="B6" s="149" t="str">
        <f>'Information Gathering'!B31</f>
        <v>Master Ii Saburou Katsumori</v>
      </c>
      <c r="C6" s="149" t="str">
        <f>'Information Gathering'!B32</f>
        <v>Joshua Badgley</v>
      </c>
      <c r="D6" s="85" t="str">
        <f>'Information Gathering'!B33</f>
        <v>seneschal@stierbach.org</v>
      </c>
      <c r="E6" s="149" t="str">
        <f>'Information Gathering'!B38</f>
        <v>703-585-5650</v>
      </c>
    </row>
    <row r="7" spans="1:5" x14ac:dyDescent="0.25">
      <c r="A7" s="75" t="s">
        <v>249</v>
      </c>
      <c r="B7" s="6" t="s">
        <v>310</v>
      </c>
      <c r="C7" s="6" t="s">
        <v>314</v>
      </c>
      <c r="D7" s="76" t="s">
        <v>311</v>
      </c>
      <c r="E7" s="6" t="s">
        <v>278</v>
      </c>
    </row>
    <row r="8" spans="1:5" x14ac:dyDescent="0.25">
      <c r="A8" s="75" t="s">
        <v>8</v>
      </c>
      <c r="B8" s="6" t="s">
        <v>279</v>
      </c>
      <c r="C8" s="6" t="s">
        <v>15</v>
      </c>
      <c r="D8" s="76" t="s">
        <v>282</v>
      </c>
      <c r="E8" s="6" t="s">
        <v>280</v>
      </c>
    </row>
    <row r="9" spans="1:5" x14ac:dyDescent="0.25">
      <c r="A9" s="75" t="s">
        <v>281</v>
      </c>
      <c r="B9" s="2">
        <f>'Information Gathering'!B107</f>
        <v>0</v>
      </c>
      <c r="C9" s="2">
        <f>'Information Gathering'!C107</f>
        <v>0</v>
      </c>
      <c r="D9" s="76">
        <f>'Information Gathering'!E107</f>
        <v>0</v>
      </c>
      <c r="E9" s="2">
        <f>'Information Gathering'!I107</f>
        <v>0</v>
      </c>
    </row>
    <row r="10" spans="1:5" x14ac:dyDescent="0.25">
      <c r="A10" s="75" t="s">
        <v>108</v>
      </c>
      <c r="B10" s="2">
        <f>'Information Gathering'!G29</f>
        <v>0</v>
      </c>
      <c r="C10" s="2">
        <f>'Information Gathering'!G30</f>
        <v>0</v>
      </c>
      <c r="D10" s="2">
        <f>'Information Gathering'!G36</f>
        <v>0</v>
      </c>
      <c r="E10" s="2">
        <f>'Information Gathering'!G35</f>
        <v>0</v>
      </c>
    </row>
    <row r="11" spans="1:5" x14ac:dyDescent="0.25">
      <c r="A11" s="75" t="s">
        <v>6</v>
      </c>
      <c r="B11" s="2">
        <f>'Information Gathering'!B104</f>
        <v>0</v>
      </c>
      <c r="C11" s="2">
        <f>'Information Gathering'!C104</f>
        <v>0</v>
      </c>
      <c r="D11" s="2">
        <f>'Information Gathering'!E104</f>
        <v>0</v>
      </c>
      <c r="E11" s="2">
        <f>'Information Gathering'!I104</f>
        <v>0</v>
      </c>
    </row>
    <row r="12" spans="1:5" x14ac:dyDescent="0.25">
      <c r="A12" s="75" t="s">
        <v>5</v>
      </c>
      <c r="B12" s="2">
        <f>'Information Gathering'!B103</f>
        <v>0</v>
      </c>
      <c r="C12" s="2">
        <f>'Information Gathering'!C103</f>
        <v>0</v>
      </c>
      <c r="D12" s="2">
        <f>'Information Gathering'!E103</f>
        <v>0</v>
      </c>
      <c r="E12" s="2">
        <f>'Information Gathering'!I103</f>
        <v>0</v>
      </c>
    </row>
    <row r="13" spans="1:5" x14ac:dyDescent="0.25">
      <c r="A13" s="75" t="s">
        <v>9</v>
      </c>
      <c r="B13" s="2">
        <f>'Information Gathering'!G39</f>
        <v>0</v>
      </c>
      <c r="C13" s="2">
        <f>'Information Gathering'!G40</f>
        <v>0</v>
      </c>
      <c r="D13" s="2">
        <f>'Information Gathering'!G41</f>
        <v>0</v>
      </c>
      <c r="E13" s="2">
        <f>'Information Gathering'!G42</f>
        <v>0</v>
      </c>
    </row>
    <row r="14" spans="1:5" x14ac:dyDescent="0.25">
      <c r="A14" s="75" t="s">
        <v>267</v>
      </c>
      <c r="B14" s="2">
        <f>'Information Gathering'!B109</f>
        <v>0</v>
      </c>
      <c r="C14" s="2">
        <f>'Information Gathering'!C109</f>
        <v>0</v>
      </c>
      <c r="D14" s="2">
        <f>'Information Gathering'!E109</f>
        <v>0</v>
      </c>
      <c r="E14" s="2">
        <f>'Information Gathering'!I109</f>
        <v>0</v>
      </c>
    </row>
    <row r="15" spans="1:5" x14ac:dyDescent="0.25">
      <c r="A15" s="75" t="s">
        <v>268</v>
      </c>
      <c r="B15" s="2">
        <f>'Information Gathering'!B110</f>
        <v>0</v>
      </c>
      <c r="C15" s="2">
        <f>'Information Gathering'!C110</f>
        <v>0</v>
      </c>
      <c r="D15" s="2">
        <f>'Information Gathering'!E110</f>
        <v>0</v>
      </c>
      <c r="E15" s="2">
        <f>'Information Gathering'!I109</f>
        <v>0</v>
      </c>
    </row>
    <row r="16" spans="1:5" x14ac:dyDescent="0.25">
      <c r="A16" s="75" t="s">
        <v>21</v>
      </c>
      <c r="B16" s="2">
        <f>'Information Gathering'!B111</f>
        <v>0</v>
      </c>
      <c r="C16" s="2">
        <f>'Information Gathering'!C111</f>
        <v>0</v>
      </c>
      <c r="D16" s="2">
        <f>'Information Gathering'!E111</f>
        <v>0</v>
      </c>
      <c r="E16" s="2">
        <f>'Information Gathering'!I111</f>
        <v>0</v>
      </c>
    </row>
    <row r="17" spans="1:5" x14ac:dyDescent="0.25">
      <c r="A17" s="75" t="s">
        <v>22</v>
      </c>
      <c r="B17" s="2">
        <f>'Information Gathering'!B112</f>
        <v>0</v>
      </c>
      <c r="C17" s="2">
        <f>'Information Gathering'!C112</f>
        <v>0</v>
      </c>
      <c r="D17" s="2">
        <f>'Information Gathering'!E112</f>
        <v>0</v>
      </c>
      <c r="E17" s="2">
        <f>'Information Gathering'!I112</f>
        <v>0</v>
      </c>
    </row>
    <row r="18" spans="1:5" x14ac:dyDescent="0.25">
      <c r="A18" s="75" t="s">
        <v>12</v>
      </c>
      <c r="B18" s="2">
        <f>'Information Gathering'!B113</f>
        <v>0</v>
      </c>
      <c r="C18" s="2">
        <f>'Information Gathering'!C113</f>
        <v>0</v>
      </c>
      <c r="D18" s="2">
        <f>'Information Gathering'!E113</f>
        <v>0</v>
      </c>
      <c r="E18" s="2">
        <f>'Information Gathering'!I114</f>
        <v>0</v>
      </c>
    </row>
    <row r="19" spans="1:5" x14ac:dyDescent="0.25">
      <c r="A19" s="75" t="s">
        <v>14</v>
      </c>
      <c r="B19" s="2">
        <f>'Information Gathering'!B114</f>
        <v>0</v>
      </c>
      <c r="C19" s="2">
        <f>'Information Gathering'!C114</f>
        <v>0</v>
      </c>
      <c r="D19" s="2">
        <f>'Information Gathering'!E114</f>
        <v>0</v>
      </c>
      <c r="E19" s="2">
        <f>'Information Gathering'!I114</f>
        <v>0</v>
      </c>
    </row>
    <row r="20" spans="1:5" x14ac:dyDescent="0.25">
      <c r="A20" s="75" t="s">
        <v>7</v>
      </c>
      <c r="B20" s="2">
        <f>'Information Gathering'!B105</f>
        <v>0</v>
      </c>
      <c r="C20" s="2">
        <f>'Information Gathering'!C105</f>
        <v>0</v>
      </c>
      <c r="D20" s="2">
        <f>'Information Gathering'!E105</f>
        <v>0</v>
      </c>
      <c r="E20" s="2">
        <f>'Information Gathering'!I105</f>
        <v>0</v>
      </c>
    </row>
    <row r="21" spans="1:5" x14ac:dyDescent="0.25">
      <c r="A21" s="75" t="s">
        <v>13</v>
      </c>
      <c r="B21" s="2">
        <f>'Information Gathering'!B116</f>
        <v>0</v>
      </c>
      <c r="C21" s="2">
        <f>'Information Gathering'!C116</f>
        <v>0</v>
      </c>
      <c r="D21" s="2">
        <f>'Information Gathering'!E116</f>
        <v>0</v>
      </c>
      <c r="E21" s="2">
        <f>'Information Gathering'!I116</f>
        <v>0</v>
      </c>
    </row>
    <row r="24" spans="1:5" x14ac:dyDescent="0.25">
      <c r="A24" s="151" t="s">
        <v>333</v>
      </c>
    </row>
    <row r="25" spans="1:5" x14ac:dyDescent="0.25">
      <c r="A25" s="151" t="s">
        <v>334</v>
      </c>
    </row>
  </sheetData>
  <hyperlinks>
    <hyperlink ref="D4" r:id="rId1"/>
    <hyperlink ref="D5" r:id="rId2"/>
    <hyperlink ref="D7" r:id="rId3"/>
    <hyperlink ref="D8"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C2" sqref="C2"/>
    </sheetView>
  </sheetViews>
  <sheetFormatPr defaultRowHeight="15" x14ac:dyDescent="0.25"/>
  <cols>
    <col min="1" max="1" width="50" style="75" bestFit="1" customWidth="1"/>
    <col min="2" max="2" width="2.5703125" style="75" customWidth="1"/>
    <col min="3" max="3" width="18" style="75" bestFit="1" customWidth="1"/>
    <col min="4" max="4" width="2.42578125" style="75" customWidth="1"/>
    <col min="5" max="5" width="20.7109375" style="75" bestFit="1" customWidth="1"/>
    <col min="6" max="6" width="2.28515625" style="75" customWidth="1"/>
    <col min="7" max="7" width="11.7109375" style="75" customWidth="1"/>
    <col min="8" max="8" width="5" style="75" customWidth="1"/>
    <col min="9" max="9" width="9.140625" style="75"/>
    <col min="10" max="11" width="0" style="75" hidden="1" customWidth="1"/>
    <col min="12" max="12" width="11" style="75" hidden="1" customWidth="1"/>
    <col min="13" max="13" width="12.85546875" style="75" hidden="1" customWidth="1"/>
    <col min="14" max="15" width="0" style="75" hidden="1" customWidth="1"/>
    <col min="16" max="16" width="5.42578125" style="75" hidden="1" customWidth="1"/>
    <col min="17" max="21" width="0" style="75" hidden="1" customWidth="1"/>
    <col min="22" max="16384" width="9.140625" style="75"/>
  </cols>
  <sheetData>
    <row r="1" spans="1:16" x14ac:dyDescent="0.25">
      <c r="A1" s="75" t="s">
        <v>343</v>
      </c>
      <c r="C1" s="75" t="s">
        <v>344</v>
      </c>
      <c r="E1" s="75" t="s">
        <v>340</v>
      </c>
      <c r="G1" s="75" t="s">
        <v>367</v>
      </c>
      <c r="L1" s="75" t="s">
        <v>342</v>
      </c>
      <c r="M1" s="77">
        <f ca="1">TODAY()</f>
        <v>42403</v>
      </c>
      <c r="P1" s="75" t="s">
        <v>341</v>
      </c>
    </row>
    <row r="2" spans="1:16" x14ac:dyDescent="0.25">
      <c r="A2" s="75" t="s">
        <v>345</v>
      </c>
      <c r="C2" s="77">
        <f>M2+P2</f>
        <v>-340</v>
      </c>
      <c r="E2" s="152">
        <f ca="1">(IF(G2="NO",(C2-M1),Formula!E4))</f>
        <v>-42743</v>
      </c>
      <c r="G2" s="3" t="s">
        <v>285</v>
      </c>
      <c r="L2" s="75" t="s">
        <v>339</v>
      </c>
      <c r="M2" s="77">
        <f>'Information Gathering'!B19</f>
        <v>0</v>
      </c>
      <c r="N2" s="75" t="s">
        <v>340</v>
      </c>
      <c r="P2" s="75">
        <v>-340</v>
      </c>
    </row>
    <row r="3" spans="1:16" x14ac:dyDescent="0.25">
      <c r="A3" s="75" t="s">
        <v>359</v>
      </c>
      <c r="C3" s="77">
        <f>M2+P3</f>
        <v>-335</v>
      </c>
      <c r="E3" s="152">
        <f ca="1">C3-M1</f>
        <v>-42738</v>
      </c>
      <c r="G3" s="3" t="s">
        <v>285</v>
      </c>
      <c r="P3" s="75">
        <v>-335</v>
      </c>
    </row>
    <row r="4" spans="1:16" x14ac:dyDescent="0.25">
      <c r="A4" s="75" t="s">
        <v>346</v>
      </c>
      <c r="C4" s="77">
        <f>M2+P4</f>
        <v>-335</v>
      </c>
      <c r="E4" s="152">
        <f ca="1">C4-M1</f>
        <v>-42738</v>
      </c>
      <c r="G4" s="3" t="s">
        <v>285</v>
      </c>
      <c r="P4" s="75">
        <v>-335</v>
      </c>
    </row>
    <row r="5" spans="1:16" x14ac:dyDescent="0.25">
      <c r="A5" s="75" t="s">
        <v>353</v>
      </c>
      <c r="C5" s="77">
        <f>M2+P5</f>
        <v>-310</v>
      </c>
      <c r="E5" s="152">
        <f ca="1">C5-M1</f>
        <v>-42713</v>
      </c>
      <c r="G5" s="3" t="s">
        <v>285</v>
      </c>
      <c r="P5" s="75">
        <v>-310</v>
      </c>
    </row>
    <row r="6" spans="1:16" x14ac:dyDescent="0.25">
      <c r="A6" s="75" t="s">
        <v>337</v>
      </c>
      <c r="C6" s="77">
        <f>M2+P6</f>
        <v>-200</v>
      </c>
      <c r="E6" s="152">
        <f ca="1">C6-M1</f>
        <v>-42603</v>
      </c>
      <c r="G6" s="3" t="s">
        <v>285</v>
      </c>
      <c r="L6" s="75" t="s">
        <v>336</v>
      </c>
      <c r="P6" s="75">
        <v>-200</v>
      </c>
    </row>
    <row r="7" spans="1:16" x14ac:dyDescent="0.25">
      <c r="A7" s="75" t="s">
        <v>360</v>
      </c>
      <c r="C7" s="77">
        <f>M2+P7</f>
        <v>-200</v>
      </c>
      <c r="E7" s="152">
        <f ca="1">C7-M1</f>
        <v>-42603</v>
      </c>
      <c r="G7" s="3" t="s">
        <v>285</v>
      </c>
      <c r="P7" s="75">
        <v>-200</v>
      </c>
    </row>
    <row r="8" spans="1:16" x14ac:dyDescent="0.25">
      <c r="A8" s="75" t="s">
        <v>351</v>
      </c>
      <c r="C8" s="77">
        <f>M2+P8</f>
        <v>-175</v>
      </c>
      <c r="E8" s="152">
        <f ca="1">C8-M1</f>
        <v>-42578</v>
      </c>
      <c r="G8" s="3" t="s">
        <v>285</v>
      </c>
      <c r="P8" s="75">
        <v>-175</v>
      </c>
    </row>
    <row r="9" spans="1:16" x14ac:dyDescent="0.25">
      <c r="A9" s="75" t="s">
        <v>347</v>
      </c>
      <c r="C9" s="77">
        <f>M2+P9</f>
        <v>-175</v>
      </c>
      <c r="E9" s="152">
        <f ca="1">C9-M1</f>
        <v>-42578</v>
      </c>
      <c r="G9" s="3" t="s">
        <v>285</v>
      </c>
      <c r="P9" s="75">
        <v>-175</v>
      </c>
    </row>
    <row r="10" spans="1:16" x14ac:dyDescent="0.25">
      <c r="A10" s="75" t="s">
        <v>348</v>
      </c>
      <c r="C10" s="77">
        <f>M2+P10</f>
        <v>-120</v>
      </c>
      <c r="E10" s="152">
        <f ca="1">C10-M1</f>
        <v>-42523</v>
      </c>
      <c r="G10" s="3" t="s">
        <v>285</v>
      </c>
      <c r="P10" s="75">
        <v>-120</v>
      </c>
    </row>
    <row r="11" spans="1:16" x14ac:dyDescent="0.25">
      <c r="A11" s="75" t="s">
        <v>349</v>
      </c>
      <c r="C11" s="77">
        <f>M2+P11</f>
        <v>-110</v>
      </c>
      <c r="E11" s="152">
        <f ca="1">C11-M1</f>
        <v>-42513</v>
      </c>
      <c r="G11" s="3" t="s">
        <v>285</v>
      </c>
      <c r="P11" s="75">
        <v>-110</v>
      </c>
    </row>
    <row r="12" spans="1:16" x14ac:dyDescent="0.25">
      <c r="A12" s="75" t="s">
        <v>350</v>
      </c>
      <c r="C12" s="77">
        <f>M2+P12</f>
        <v>-60</v>
      </c>
      <c r="E12" s="152">
        <f ca="1">C12-M1</f>
        <v>-42463</v>
      </c>
      <c r="G12" s="3" t="s">
        <v>285</v>
      </c>
      <c r="P12" s="75">
        <v>-60</v>
      </c>
    </row>
    <row r="13" spans="1:16" x14ac:dyDescent="0.25">
      <c r="A13" s="75" t="s">
        <v>356</v>
      </c>
      <c r="C13" s="77">
        <f>M2+P13</f>
        <v>-45</v>
      </c>
      <c r="E13" s="152">
        <f ca="1">C13-M1</f>
        <v>-42448</v>
      </c>
      <c r="G13" s="3" t="s">
        <v>285</v>
      </c>
      <c r="P13" s="75">
        <v>-45</v>
      </c>
    </row>
    <row r="14" spans="1:16" x14ac:dyDescent="0.25">
      <c r="A14" s="75" t="s">
        <v>354</v>
      </c>
      <c r="C14" s="77">
        <f>M2+P14</f>
        <v>-45</v>
      </c>
      <c r="E14" s="152">
        <f ca="1">C14-M1</f>
        <v>-42448</v>
      </c>
      <c r="G14" s="3" t="s">
        <v>285</v>
      </c>
      <c r="P14" s="75">
        <v>-45</v>
      </c>
    </row>
    <row r="15" spans="1:16" x14ac:dyDescent="0.25">
      <c r="A15" s="75" t="s">
        <v>355</v>
      </c>
      <c r="C15" s="77">
        <f>M2+P15</f>
        <v>-30</v>
      </c>
      <c r="E15" s="152">
        <f ca="1">C15-M1</f>
        <v>-42433</v>
      </c>
      <c r="G15" s="3" t="s">
        <v>285</v>
      </c>
      <c r="P15" s="75">
        <v>-30</v>
      </c>
    </row>
    <row r="16" spans="1:16" x14ac:dyDescent="0.25">
      <c r="A16" s="75" t="s">
        <v>352</v>
      </c>
      <c r="C16" s="77">
        <f>M2+P16</f>
        <v>-15</v>
      </c>
      <c r="E16" s="152">
        <f ca="1">C16-M1</f>
        <v>-42418</v>
      </c>
      <c r="G16" s="3" t="s">
        <v>285</v>
      </c>
      <c r="P16" s="75">
        <v>-15</v>
      </c>
    </row>
    <row r="17" spans="1:16" x14ac:dyDescent="0.25">
      <c r="A17" s="75" t="s">
        <v>361</v>
      </c>
      <c r="C17" s="77">
        <f>M2+P17</f>
        <v>-15</v>
      </c>
      <c r="E17" s="152">
        <f ca="1">C17-M1</f>
        <v>-42418</v>
      </c>
      <c r="G17" s="3" t="s">
        <v>285</v>
      </c>
      <c r="P17" s="75">
        <v>-15</v>
      </c>
    </row>
    <row r="18" spans="1:16" x14ac:dyDescent="0.25">
      <c r="A18" s="75" t="s">
        <v>362</v>
      </c>
      <c r="C18" s="77">
        <f>M2+P18</f>
        <v>-15</v>
      </c>
      <c r="E18" s="152">
        <f ca="1">C18-M1</f>
        <v>-42418</v>
      </c>
      <c r="G18" s="3" t="s">
        <v>285</v>
      </c>
      <c r="P18" s="75">
        <v>-15</v>
      </c>
    </row>
    <row r="19" spans="1:16" x14ac:dyDescent="0.25">
      <c r="A19" s="75" t="s">
        <v>363</v>
      </c>
      <c r="C19" s="77">
        <f>M2+P19</f>
        <v>15</v>
      </c>
      <c r="E19" s="152">
        <f ca="1">C19-M1</f>
        <v>-42388</v>
      </c>
      <c r="G19" s="3" t="s">
        <v>285</v>
      </c>
      <c r="P19" s="75">
        <v>15</v>
      </c>
    </row>
    <row r="20" spans="1:16" x14ac:dyDescent="0.25">
      <c r="A20" s="75" t="s">
        <v>364</v>
      </c>
      <c r="C20" s="77">
        <f>M2+P20</f>
        <v>11</v>
      </c>
      <c r="E20" s="152">
        <f ca="1">C20-M1</f>
        <v>-42392</v>
      </c>
      <c r="G20" s="3" t="s">
        <v>285</v>
      </c>
      <c r="P20" s="75">
        <v>11</v>
      </c>
    </row>
    <row r="21" spans="1:16" x14ac:dyDescent="0.25">
      <c r="A21" s="75" t="s">
        <v>365</v>
      </c>
      <c r="C21" s="77">
        <f>M2+P21</f>
        <v>0</v>
      </c>
      <c r="E21" s="152">
        <f ca="1">C21-M1</f>
        <v>-42403</v>
      </c>
      <c r="G21" s="3" t="s">
        <v>285</v>
      </c>
      <c r="P21" s="75">
        <v>0</v>
      </c>
    </row>
    <row r="22" spans="1:16" x14ac:dyDescent="0.25">
      <c r="A22" s="75" t="s">
        <v>366</v>
      </c>
      <c r="C22" s="77">
        <f>M2+P22</f>
        <v>0</v>
      </c>
      <c r="E22" s="152">
        <f ca="1">C22-M1</f>
        <v>-42403</v>
      </c>
      <c r="G22" s="3" t="s">
        <v>285</v>
      </c>
      <c r="P22" s="75">
        <v>0</v>
      </c>
    </row>
    <row r="23" spans="1:16" x14ac:dyDescent="0.25">
      <c r="A23" s="75" t="s">
        <v>357</v>
      </c>
      <c r="C23" s="77">
        <f>M2+P23</f>
        <v>1</v>
      </c>
      <c r="E23" s="152">
        <f ca="1">C23-M1</f>
        <v>-42402</v>
      </c>
      <c r="G23" s="3" t="s">
        <v>285</v>
      </c>
      <c r="P23" s="75">
        <v>1</v>
      </c>
    </row>
    <row r="24" spans="1:16" x14ac:dyDescent="0.25">
      <c r="A24" s="75" t="s">
        <v>358</v>
      </c>
      <c r="C24" s="77">
        <f>M2+P24</f>
        <v>15</v>
      </c>
      <c r="E24" s="152">
        <f ca="1">C24-M1</f>
        <v>-42388</v>
      </c>
      <c r="G24" s="3" t="s">
        <v>285</v>
      </c>
      <c r="P24" s="75">
        <v>15</v>
      </c>
    </row>
  </sheetData>
  <dataValidations count="1">
    <dataValidation type="list" allowBlank="1" showInputMessage="1" showErrorMessage="1" sqref="G2:G24">
      <formula1>yes_no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D14" sqref="D14"/>
    </sheetView>
  </sheetViews>
  <sheetFormatPr defaultRowHeight="15" x14ac:dyDescent="0.25"/>
  <cols>
    <col min="1" max="1" width="13.85546875" style="75" customWidth="1"/>
    <col min="2" max="2" width="9.140625" style="75"/>
    <col min="3" max="3" width="13.140625" style="75" customWidth="1"/>
    <col min="4" max="6" width="9.140625" style="75"/>
    <col min="7" max="7" width="13.42578125" style="75" customWidth="1"/>
    <col min="8" max="16384" width="9.140625" style="75"/>
  </cols>
  <sheetData>
    <row r="1" spans="1:8" x14ac:dyDescent="0.25">
      <c r="A1" s="142" t="s">
        <v>324</v>
      </c>
      <c r="B1" s="137"/>
      <c r="C1" s="134"/>
      <c r="D1" s="143"/>
      <c r="G1" s="142" t="s">
        <v>316</v>
      </c>
    </row>
    <row r="2" spans="1:8" x14ac:dyDescent="0.25">
      <c r="A2" s="142"/>
      <c r="B2" s="142"/>
      <c r="C2" s="143"/>
      <c r="D2" s="143"/>
      <c r="G2" s="135"/>
      <c r="H2" s="75" t="s">
        <v>83</v>
      </c>
    </row>
    <row r="3" spans="1:8" x14ac:dyDescent="0.25">
      <c r="A3" s="142" t="s">
        <v>325</v>
      </c>
      <c r="B3" s="142"/>
      <c r="C3" s="143"/>
      <c r="D3" s="143"/>
      <c r="E3" s="6"/>
      <c r="G3" s="135"/>
      <c r="H3" s="75" t="s">
        <v>64</v>
      </c>
    </row>
    <row r="4" spans="1:8" x14ac:dyDescent="0.25">
      <c r="A4" s="142"/>
      <c r="B4" s="142"/>
      <c r="C4" s="143"/>
      <c r="D4" s="143"/>
      <c r="G4" s="135"/>
      <c r="H4" s="75" t="s">
        <v>7</v>
      </c>
    </row>
    <row r="5" spans="1:8" x14ac:dyDescent="0.25">
      <c r="A5" s="142"/>
      <c r="B5" s="142"/>
      <c r="C5" s="143"/>
      <c r="D5" s="143"/>
      <c r="G5" s="135"/>
      <c r="H5" s="75" t="s">
        <v>10</v>
      </c>
    </row>
    <row r="6" spans="1:8" x14ac:dyDescent="0.25">
      <c r="A6" s="142"/>
      <c r="B6" s="142"/>
      <c r="C6" s="143"/>
      <c r="D6" s="143"/>
      <c r="G6" s="137"/>
      <c r="H6" s="75" t="s">
        <v>11</v>
      </c>
    </row>
    <row r="7" spans="1:8" x14ac:dyDescent="0.25">
      <c r="A7" s="142" t="s">
        <v>315</v>
      </c>
      <c r="B7" s="144"/>
      <c r="C7" s="145"/>
      <c r="D7" s="182"/>
      <c r="E7" s="1" t="s">
        <v>398</v>
      </c>
      <c r="F7" s="1"/>
      <c r="G7" s="135"/>
      <c r="H7" s="75" t="s">
        <v>21</v>
      </c>
    </row>
    <row r="8" spans="1:8" x14ac:dyDescent="0.25">
      <c r="A8" s="146" t="s">
        <v>317</v>
      </c>
      <c r="B8" s="137"/>
      <c r="C8" s="140">
        <f>B8*Budget!C8</f>
        <v>0</v>
      </c>
      <c r="D8" s="183"/>
      <c r="E8" s="1" t="s">
        <v>399</v>
      </c>
      <c r="F8" s="1"/>
      <c r="G8" s="135"/>
      <c r="H8" s="75" t="s">
        <v>22</v>
      </c>
    </row>
    <row r="9" spans="1:8" x14ac:dyDescent="0.25">
      <c r="A9" s="146" t="s">
        <v>318</v>
      </c>
      <c r="B9" s="137"/>
      <c r="C9" s="140">
        <f>B9*Budget!C9</f>
        <v>0</v>
      </c>
      <c r="D9" s="183"/>
      <c r="E9" s="1" t="s">
        <v>396</v>
      </c>
      <c r="F9" s="1" t="s">
        <v>397</v>
      </c>
      <c r="G9" s="135"/>
      <c r="H9" s="75" t="s">
        <v>12</v>
      </c>
    </row>
    <row r="10" spans="1:8" x14ac:dyDescent="0.25">
      <c r="A10" s="146" t="s">
        <v>319</v>
      </c>
      <c r="B10" s="137"/>
      <c r="C10" s="140">
        <f>B10*Budget!E8</f>
        <v>0</v>
      </c>
      <c r="D10" s="184" t="s">
        <v>319</v>
      </c>
      <c r="E10" s="1"/>
      <c r="F10" s="1"/>
      <c r="G10" s="135"/>
      <c r="H10" s="75" t="s">
        <v>14</v>
      </c>
    </row>
    <row r="11" spans="1:8" x14ac:dyDescent="0.25">
      <c r="A11" s="146" t="s">
        <v>320</v>
      </c>
      <c r="B11" s="137"/>
      <c r="C11" s="140">
        <f>B11*Budget!E9</f>
        <v>0</v>
      </c>
      <c r="D11" s="183"/>
      <c r="E11" s="1"/>
      <c r="F11" s="1"/>
      <c r="G11" s="135"/>
      <c r="H11" s="75" t="s">
        <v>13</v>
      </c>
    </row>
    <row r="12" spans="1:8" x14ac:dyDescent="0.25">
      <c r="A12" s="146" t="s">
        <v>45</v>
      </c>
      <c r="B12" s="137"/>
      <c r="C12" s="140">
        <f>B12*Budget!E10</f>
        <v>0</v>
      </c>
      <c r="D12" s="184" t="s">
        <v>45</v>
      </c>
      <c r="E12" s="1"/>
      <c r="F12" s="1"/>
      <c r="G12" s="135"/>
      <c r="H12" s="75" t="s">
        <v>298</v>
      </c>
    </row>
    <row r="13" spans="1:8" x14ac:dyDescent="0.25">
      <c r="A13" s="146" t="s">
        <v>321</v>
      </c>
      <c r="B13" s="137"/>
      <c r="C13" s="139">
        <f>B13*5</f>
        <v>0</v>
      </c>
      <c r="D13" s="143"/>
      <c r="G13" s="135"/>
      <c r="H13" s="75" t="s">
        <v>4</v>
      </c>
    </row>
    <row r="14" spans="1:8" x14ac:dyDescent="0.25">
      <c r="A14" s="146" t="s">
        <v>322</v>
      </c>
      <c r="B14" s="142"/>
      <c r="C14" s="143"/>
      <c r="D14" s="143"/>
      <c r="G14" s="135"/>
      <c r="H14" s="75" t="s">
        <v>395</v>
      </c>
    </row>
    <row r="15" spans="1:8" x14ac:dyDescent="0.25">
      <c r="A15" s="146"/>
      <c r="B15" s="142"/>
      <c r="C15" s="143"/>
      <c r="D15" s="143"/>
      <c r="G15" s="148"/>
    </row>
    <row r="16" spans="1:8" x14ac:dyDescent="0.25">
      <c r="A16" s="146"/>
      <c r="B16" s="142"/>
      <c r="C16" s="143"/>
      <c r="D16" s="143"/>
    </row>
    <row r="17" spans="1:11" x14ac:dyDescent="0.25">
      <c r="A17" s="142" t="s">
        <v>328</v>
      </c>
      <c r="B17" s="142"/>
      <c r="C17" s="147">
        <f>G15</f>
        <v>0</v>
      </c>
      <c r="D17" s="143"/>
      <c r="H17" s="100" t="s">
        <v>329</v>
      </c>
      <c r="I17" s="100"/>
      <c r="J17" s="100"/>
      <c r="K17" s="100"/>
    </row>
    <row r="18" spans="1:11" x14ac:dyDescent="0.25">
      <c r="A18" s="142"/>
      <c r="B18" s="142"/>
      <c r="C18" s="143"/>
      <c r="D18" s="143"/>
      <c r="H18" s="100" t="s">
        <v>330</v>
      </c>
      <c r="I18" s="100"/>
      <c r="J18" s="100"/>
      <c r="K18" s="100"/>
    </row>
    <row r="19" spans="1:11" x14ac:dyDescent="0.25">
      <c r="A19" s="142" t="s">
        <v>326</v>
      </c>
      <c r="B19" s="142"/>
      <c r="C19" s="141">
        <f>C17-C8-C9-C10-C11-C12</f>
        <v>0</v>
      </c>
      <c r="D19" s="145"/>
      <c r="H19" s="100" t="s">
        <v>331</v>
      </c>
      <c r="I19" s="100"/>
      <c r="J19" s="100"/>
      <c r="K19" s="100"/>
    </row>
    <row r="20" spans="1:11" x14ac:dyDescent="0.25">
      <c r="A20" s="142" t="s">
        <v>327</v>
      </c>
      <c r="B20" s="142"/>
      <c r="C20" s="139">
        <f>C13</f>
        <v>0</v>
      </c>
      <c r="D20" s="143"/>
      <c r="H20" s="100" t="s">
        <v>332</v>
      </c>
      <c r="I20" s="100"/>
      <c r="J20" s="100"/>
      <c r="K20" s="100"/>
    </row>
    <row r="21" spans="1:11" x14ac:dyDescent="0.25">
      <c r="A21" s="142"/>
      <c r="B21" s="142"/>
      <c r="C21" s="143"/>
      <c r="D21" s="143"/>
    </row>
    <row r="22" spans="1:11" x14ac:dyDescent="0.25">
      <c r="A22" s="142"/>
      <c r="B22" s="142"/>
      <c r="C22" s="143"/>
      <c r="D22" s="143"/>
    </row>
    <row r="23" spans="1:11" x14ac:dyDescent="0.25">
      <c r="A23" s="142"/>
      <c r="B23" s="142"/>
      <c r="C23" s="143"/>
      <c r="D23" s="143"/>
    </row>
    <row r="24" spans="1:11" x14ac:dyDescent="0.25">
      <c r="A24" s="142"/>
      <c r="B24" s="142"/>
      <c r="C24" s="143"/>
      <c r="D24" s="143"/>
    </row>
    <row r="25" spans="1:11" x14ac:dyDescent="0.25">
      <c r="A25" s="142"/>
      <c r="B25" s="142"/>
      <c r="C25" s="143"/>
      <c r="D25" s="143"/>
    </row>
    <row r="26" spans="1:11" x14ac:dyDescent="0.25">
      <c r="A26" s="142"/>
      <c r="B26" s="142"/>
      <c r="C26" s="143"/>
      <c r="D26" s="143"/>
    </row>
    <row r="27" spans="1:11" x14ac:dyDescent="0.25">
      <c r="D27" s="143"/>
    </row>
    <row r="28" spans="1:11" x14ac:dyDescent="0.25">
      <c r="D28" s="143"/>
    </row>
    <row r="29" spans="1:11" x14ac:dyDescent="0.25">
      <c r="D29" s="143"/>
    </row>
    <row r="30" spans="1:11" x14ac:dyDescent="0.25">
      <c r="D30" s="143"/>
    </row>
    <row r="31" spans="1:11" x14ac:dyDescent="0.25">
      <c r="A31" s="142"/>
      <c r="B31" s="142"/>
      <c r="C31" s="143"/>
      <c r="D31" s="143"/>
    </row>
    <row r="32" spans="1:11" x14ac:dyDescent="0.25">
      <c r="B32" s="142"/>
      <c r="C32" s="143"/>
      <c r="D32" s="143"/>
    </row>
    <row r="33" spans="1:4" x14ac:dyDescent="0.25">
      <c r="B33" s="142"/>
      <c r="C33" s="143"/>
      <c r="D33" s="143"/>
    </row>
    <row r="34" spans="1:4" x14ac:dyDescent="0.25">
      <c r="B34" s="142"/>
      <c r="C34" s="143"/>
      <c r="D34" s="143"/>
    </row>
    <row r="35" spans="1:4" x14ac:dyDescent="0.25">
      <c r="B35" s="142"/>
      <c r="C35" s="143"/>
      <c r="D35" s="143"/>
    </row>
    <row r="36" spans="1:4" x14ac:dyDescent="0.25">
      <c r="B36" s="142"/>
      <c r="C36" s="143"/>
      <c r="D36" s="143"/>
    </row>
    <row r="37" spans="1:4" x14ac:dyDescent="0.25">
      <c r="B37" s="142"/>
      <c r="C37" s="143"/>
      <c r="D37" s="143"/>
    </row>
    <row r="38" spans="1:4" x14ac:dyDescent="0.25">
      <c r="B38" s="142"/>
      <c r="C38" s="143"/>
      <c r="D38" s="143"/>
    </row>
    <row r="39" spans="1:4" x14ac:dyDescent="0.25">
      <c r="B39" s="142"/>
      <c r="C39" s="143"/>
      <c r="D39" s="143"/>
    </row>
    <row r="40" spans="1:4" x14ac:dyDescent="0.25">
      <c r="B40" s="142"/>
      <c r="C40" s="143"/>
      <c r="D40" s="143"/>
    </row>
    <row r="41" spans="1:4" x14ac:dyDescent="0.25">
      <c r="B41" s="142"/>
      <c r="C41" s="143"/>
      <c r="D41" s="143"/>
    </row>
    <row r="42" spans="1:4" x14ac:dyDescent="0.25">
      <c r="B42" s="142"/>
      <c r="C42" s="143"/>
      <c r="D42" s="143"/>
    </row>
    <row r="43" spans="1:4" x14ac:dyDescent="0.25">
      <c r="B43" s="142"/>
      <c r="C43" s="143"/>
      <c r="D43" s="143"/>
    </row>
    <row r="44" spans="1:4" x14ac:dyDescent="0.25">
      <c r="B44" s="142"/>
      <c r="C44" s="143"/>
      <c r="D44" s="143"/>
    </row>
    <row r="45" spans="1:4" x14ac:dyDescent="0.25">
      <c r="B45" s="142"/>
      <c r="C45" s="143"/>
      <c r="D45" s="143"/>
    </row>
    <row r="46" spans="1:4" x14ac:dyDescent="0.25">
      <c r="B46" s="142"/>
      <c r="C46" s="143"/>
      <c r="D46" s="143"/>
    </row>
    <row r="47" spans="1:4" x14ac:dyDescent="0.25">
      <c r="A47" s="142"/>
      <c r="B47" s="142"/>
      <c r="C47" s="143"/>
      <c r="D47" s="143"/>
    </row>
    <row r="48" spans="1:4" x14ac:dyDescent="0.25">
      <c r="A48" s="142"/>
      <c r="B48" s="142"/>
      <c r="C48" s="143"/>
      <c r="D48"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5" sqref="C5"/>
    </sheetView>
  </sheetViews>
  <sheetFormatPr defaultRowHeight="15" x14ac:dyDescent="0.25"/>
  <cols>
    <col min="1" max="1" width="32.42578125" customWidth="1"/>
    <col min="2" max="2" width="22.140625" customWidth="1"/>
    <col min="6" max="6" width="22.85546875" customWidth="1"/>
  </cols>
  <sheetData>
    <row r="1" spans="1:7" x14ac:dyDescent="0.25">
      <c r="A1" t="s">
        <v>255</v>
      </c>
      <c r="B1" t="s">
        <v>105</v>
      </c>
      <c r="C1" t="s">
        <v>77</v>
      </c>
      <c r="G1" t="s">
        <v>256</v>
      </c>
    </row>
    <row r="2" spans="1:7" x14ac:dyDescent="0.25">
      <c r="A2" t="s">
        <v>26</v>
      </c>
      <c r="B2" t="s">
        <v>25</v>
      </c>
      <c r="C2" s="62" t="s">
        <v>257</v>
      </c>
      <c r="G2" s="61" t="s">
        <v>27</v>
      </c>
    </row>
  </sheetData>
  <hyperlinks>
    <hyperlink ref="G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starting notes</vt:lpstr>
      <vt:lpstr>Information Gathering</vt:lpstr>
      <vt:lpstr>Spike</vt:lpstr>
      <vt:lpstr>Budget</vt:lpstr>
      <vt:lpstr>Blue Sheet</vt:lpstr>
      <vt:lpstr>Staff</vt:lpstr>
      <vt:lpstr>Mile Stones</vt:lpstr>
      <vt:lpstr>Post Event Notes</vt:lpstr>
      <vt:lpstr>Vendors</vt:lpstr>
      <vt:lpstr>Sites</vt:lpstr>
      <vt:lpstr>Shed Inventory</vt:lpstr>
      <vt:lpstr>Formula</vt:lpstr>
      <vt:lpstr>group</vt:lpstr>
      <vt:lpstr>Insurance_cost</vt:lpstr>
      <vt:lpstr>yes_no</vt:lpstr>
    </vt:vector>
  </TitlesOfParts>
  <Company>AT&amp;T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CDT User</dc:creator>
  <cp:lastModifiedBy>CDT User</cp:lastModifiedBy>
  <cp:lastPrinted>2015-03-17T17:11:50Z</cp:lastPrinted>
  <dcterms:created xsi:type="dcterms:W3CDTF">2015-03-17T16:45:24Z</dcterms:created>
  <dcterms:modified xsi:type="dcterms:W3CDTF">2016-02-03T15:48:11Z</dcterms:modified>
</cp:coreProperties>
</file>